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80" activeTab="3"/>
  </bookViews>
  <sheets>
    <sheet name="Aneksi nr.1.2" sheetId="1" r:id="rId1"/>
    <sheet name="Aneksi 2" sheetId="2" r:id="rId2"/>
    <sheet name="A,2.1" sheetId="3" r:id="rId3"/>
    <sheet name="Aneski 3" sheetId="4" r:id="rId4"/>
    <sheet name="Aneksi 4" sheetId="5" r:id="rId5"/>
    <sheet name="Aneksi 3.1 Polici" sheetId="6" r:id="rId6"/>
  </sheets>
  <definedNames>
    <definedName name="_xlnm._FilterDatabase" localSheetId="5" hidden="1">'Aneksi 3.1 Polici'!$A$10:$S$197</definedName>
    <definedName name="JR_PAGE_ANCHOR_0_1" localSheetId="5">#REF!</definedName>
    <definedName name="JR_PAGE_ANCHOR_0_1">'Aneksi nr.1.2'!#REF!</definedName>
    <definedName name="_xlnm.Print_Titles" localSheetId="1">'Aneksi 2'!$10:$13</definedName>
    <definedName name="_xlnm.Print_Titles" localSheetId="5">'Aneksi 3.1 Polici'!$8:$10</definedName>
    <definedName name="_xlnm.Print_Titles" localSheetId="4">'Aneksi 4'!$11:$11</definedName>
    <definedName name="_xlnm.Print_Titles" localSheetId="3">'Aneski 3'!$10:$11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<sst xmlns="http://schemas.openxmlformats.org/spreadsheetml/2006/main" count="2460" uniqueCount="602">
  <si>
    <t>MINISTRIA E  PUNËVE TË BRENDSHME</t>
  </si>
  <si>
    <t>PROGRAMI "POLICIA E SHTETIT"</t>
  </si>
  <si>
    <t>Aneksi 1.2 "Shpenzimet Buxhetore në Total Programi dhe Total Ministrie/Institucioni Buxhetor"</t>
  </si>
  <si>
    <t>Periudha e Raportimit  12-2025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</si>
  <si>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</si>
  <si>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</si>
  <si>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</si>
  <si>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</si>
  <si>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</si>
  <si>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</si>
  <si>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</si>
  <si>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</si>
  <si>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</si>
  <si>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</si>
  <si>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605</t>
  </si>
  <si>
    <t>Art. 606</t>
  </si>
  <si>
    <t>Total</t>
  </si>
  <si>
    <t>16</t>
  </si>
  <si>
    <t>03140</t>
  </si>
  <si>
    <t>Policia e Shtetit</t>
  </si>
  <si>
    <t>Plani fillestar</t>
  </si>
  <si>
    <t>Plani i rishikuar</t>
  </si>
  <si>
    <t>Shpenzime faktike</t>
  </si>
  <si>
    <t>Angazhime</t>
  </si>
  <si>
    <t>Ndryshimi ne vlere absolute</t>
  </si>
  <si>
    <t>Realizimi ne %</t>
  </si>
  <si>
    <t>Te ardhura jashte limiti</t>
  </si>
  <si>
    <t>Numri i punonjesve në Total</t>
  </si>
  <si>
    <t>Numri faktik</t>
  </si>
  <si>
    <t>Drejtuesi i Ekipit Menaxhues të Programit</t>
  </si>
  <si>
    <t>Emri</t>
  </si>
  <si>
    <t>Sekretari i Përgjithshëm</t>
  </si>
  <si>
    <t>Firma</t>
  </si>
  <si>
    <t>Data</t>
  </si>
  <si>
    <t>MINISTRIA E  PUNEVE TE BRENDSHME</t>
  </si>
  <si>
    <t>ANEKSI nr. 2 Raporti mbi Ekzekutimin e Buxhetit në nivelin e Programit të Buxhetit</t>
  </si>
  <si>
    <t>në/lekë</t>
  </si>
  <si>
    <t xml:space="preserve"> Emri i Grupit</t>
  </si>
  <si>
    <t>Ministria e Brendshme</t>
  </si>
  <si>
    <t>Kodi i grupit</t>
  </si>
  <si>
    <t xml:space="preserve"> Emri i </t>
  </si>
  <si>
    <t>Kodi i programit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</si>
  <si>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</si>
  <si>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</si>
  <si>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</si>
  <si>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</si>
  <si>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</si>
  <si>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</si>
  <si>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</si>
  <si>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</si>
  <si>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2025</t>
  </si>
  <si>
    <t>Plani Vjetor
 i Rishikuar
 Viti 2025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</si>
  <si>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</si>
  <si>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</si>
  <si>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</si>
  <si>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</si>
  <si>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</si>
  <si>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</si>
  <si>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</si>
  <si>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</si>
  <si>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</si>
  <si>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</si>
  <si>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</si>
  <si>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</si>
  <si>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</si>
  <si>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</si>
  <si>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</si>
  <si>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</si>
  <si>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</si>
  <si>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</si>
  <si>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</si>
  <si>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</si>
  <si>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</si>
  <si>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</si>
  <si>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</si>
  <si>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</si>
  <si>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</si>
  <si>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</si>
  <si>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</si>
  <si>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</si>
  <si>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</si>
  <si>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</si>
  <si>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</si>
  <si>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</si>
  <si>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</si>
  <si>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</si>
  <si>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</si>
  <si>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</si>
  <si>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</si>
  <si>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</si>
  <si>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</si>
  <si>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</si>
  <si>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</si>
  <si>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</si>
  <si>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</si>
  <si>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</si>
  <si>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</si>
  <si>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</si>
  <si>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</si>
  <si>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91604AA</t>
  </si>
  <si>
    <t>Operacione policore te hetuara</t>
  </si>
  <si>
    <t>91604AB</t>
  </si>
  <si>
    <t>Operacione te posacme konvencionale</t>
  </si>
  <si>
    <t>91604AC</t>
  </si>
  <si>
    <t>Operacione policore ndaj ekstremisteve e grupeve terroriste</t>
  </si>
  <si>
    <t>91604AD</t>
  </si>
  <si>
    <t>Persona me cilesi te vecante te mbrojtur</t>
  </si>
  <si>
    <t>91604AF</t>
  </si>
  <si>
    <t>Sherbime te policise rrugore te kryera ne rruget nacionale</t>
  </si>
  <si>
    <t>91604AG</t>
  </si>
  <si>
    <t>Sherbime te Forcave Speciale dhe e NSH per sigurimin e Rendit Publik</t>
  </si>
  <si>
    <t>91604AI</t>
  </si>
  <si>
    <t>Objekte te siguruara (objekte e personalitete)</t>
  </si>
  <si>
    <t>91604AJ</t>
  </si>
  <si>
    <t>Operacione te sigurise ne kufin blu</t>
  </si>
  <si>
    <t>91604AK</t>
  </si>
  <si>
    <t xml:space="preserve">Persona te procesuar ne PKK kategiria e I;II dhe e II-te (Ajror, detar e </t>
  </si>
  <si>
    <t>91604AL</t>
  </si>
  <si>
    <t>Qen policie te trajnuar ne kushte sherbimi</t>
  </si>
  <si>
    <t>91604AM</t>
  </si>
  <si>
    <t>Rekrut  te trajnuar ne  auditore dhe ne  terren</t>
  </si>
  <si>
    <t>91604AP</t>
  </si>
  <si>
    <t>Punonjes te trajtuar me pagese kalimtare</t>
  </si>
  <si>
    <t>91604AR</t>
  </si>
  <si>
    <t>Raporte  financiare per menaxhimin e burimeve financiare e njerzore</t>
  </si>
  <si>
    <t>91604AS</t>
  </si>
  <si>
    <t xml:space="preserve">Raporte per numer provash biologjike, shkencore, balistike, si dhe prova te </t>
  </si>
  <si>
    <t>Totali Shpenzime për Investime</t>
  </si>
  <si>
    <t>18AT207</t>
  </si>
  <si>
    <t>Pagese TVsh-je perPolicine Shkencore, Donacion ( nga Komisioni Europian)</t>
  </si>
  <si>
    <t>18AT703</t>
  </si>
  <si>
    <t>Studim projektim  per  Repartin NSH Fier</t>
  </si>
  <si>
    <t>18AT708</t>
  </si>
  <si>
    <t xml:space="preserve">Studim Projektim (njesite e reja SP Manez, SP Selenice, SP Konispol, KP Maliq </t>
  </si>
  <si>
    <t>18AT712</t>
  </si>
  <si>
    <t>Financimi I Projektit "Studim Projektim  per Rikonstruksionin e objektit të Komisariatit të Policisë nr.5 Kamzë"</t>
  </si>
  <si>
    <t>18AT713</t>
  </si>
  <si>
    <t>Studim projektim per Komisariatin e Policise Kurbin</t>
  </si>
  <si>
    <t>18AT818</t>
  </si>
  <si>
    <t>Ndertim/Rikonstruksion per Komisariatin e Policise Sarande</t>
  </si>
  <si>
    <t>18AT819</t>
  </si>
  <si>
    <t>Pagese Leje Ndertimi per Ndertim/Rikonstruksion te Objektit në Komisariatin e Policise Sarande</t>
  </si>
  <si>
    <t>18AT820</t>
  </si>
  <si>
    <t>Pagese Kolaudatori per Ndertim/Rikonstruksion i Objektit ne Komisariatin e Policise sarande</t>
  </si>
  <si>
    <t>18AT821</t>
  </si>
  <si>
    <t>Pagese Supervizori per Ndertim /Rikonstruksion i Objektit ne Komisariatin e  Sarande</t>
  </si>
  <si>
    <t>18AT825</t>
  </si>
  <si>
    <t>Pagese Kolaudatori per Ndertim Objektesh ne DVP Elbasan</t>
  </si>
  <si>
    <t>18AT826</t>
  </si>
  <si>
    <t>Pagese Supervizori per Ndertim Objektesh ne DVP Elbasan</t>
  </si>
  <si>
    <t>18AT833</t>
  </si>
  <si>
    <t>Ndertim/Rikonstruksion i godines se Kom Kurbin</t>
  </si>
  <si>
    <t>18AT834</t>
  </si>
  <si>
    <t>Pagese leje ndertimi per Ndertim/Rikonstruksion I godines se Kom Kurbin</t>
  </si>
  <si>
    <t>18AT835</t>
  </si>
  <si>
    <t>Pagese supervizori per Ndertim/Rikonstruksion te godines se Kom Kurbin</t>
  </si>
  <si>
    <t>18AT837</t>
  </si>
  <si>
    <t>Ndertim/Rikonstruksion i godines se Kom Policise Kruje</t>
  </si>
  <si>
    <t>18AT838</t>
  </si>
  <si>
    <t>Pagese leje ndertimi per Ndertim /rikosntruksionin e godines se Komisariatit te Policise Kruje</t>
  </si>
  <si>
    <t>18AT839</t>
  </si>
  <si>
    <t>Pagese supervizori per Ndertim /rikosntruksionin e godines se Komisariatit te  Policise Kruje</t>
  </si>
  <si>
    <t>18AT840</t>
  </si>
  <si>
    <t>Ndërtim i godinës së Postes se Policisë Roskovec</t>
  </si>
  <si>
    <t>18AT841</t>
  </si>
  <si>
    <t>Leje ndertimi per Ndërtimin e  godinës së Postes se Policisë Roskovec</t>
  </si>
  <si>
    <t>18AT844</t>
  </si>
  <si>
    <t>Pagese Kolaudatori per Ndërtimin e  godinës së Postes se Policisë Roskovec</t>
  </si>
  <si>
    <t>18AT842</t>
  </si>
  <si>
    <t>Pagese Supervizori per Ndërtimin e  godinës së Postes se Policisë Roskovec</t>
  </si>
  <si>
    <t>18AT845</t>
  </si>
  <si>
    <t>Pagese Tvsh per ndertimin e godines se DVKM Tirane</t>
  </si>
  <si>
    <t>18AT847</t>
  </si>
  <si>
    <t>Pagese oponence teknike per Ndertim/rikonstruksion e godines se NSH Fier</t>
  </si>
  <si>
    <t>18AT848</t>
  </si>
  <si>
    <t>18AT849</t>
  </si>
  <si>
    <t>Pagese leje ndertimi per Ndertim e godines se Drejtorise se Kufi-Migracionit Tirane</t>
  </si>
  <si>
    <t>18AT902</t>
  </si>
  <si>
    <t>Rikonstruksion  I godines se  DVP Elbasan</t>
  </si>
  <si>
    <t>18AT903</t>
  </si>
  <si>
    <t>Rikonstruksion  I godines se  DVP Berat</t>
  </si>
  <si>
    <t>18AT905</t>
  </si>
  <si>
    <t>Pagese leje ndertimi per projektin: Rikonstruksion i godines ne DVP Elbasan</t>
  </si>
  <si>
    <t>18AT915</t>
  </si>
  <si>
    <t>Pagese supervizori per Rikonstruksion te godines se DVP Berat</t>
  </si>
  <si>
    <t>18AT916</t>
  </si>
  <si>
    <t>Pagese Kolaudatori per Rikonstruksion te godines se DVP Berat</t>
  </si>
  <si>
    <t>18AT917</t>
  </si>
  <si>
    <t>Pagese leje ndertimi per Rikonstruksion I godines se DVP Berat</t>
  </si>
  <si>
    <t>18AT919</t>
  </si>
  <si>
    <t xml:space="preserve">Rikonstruksion i dhomave te shoqerimit ne Kom, e Pol, dhe blloku i sigigurise </t>
  </si>
  <si>
    <t>18AT929</t>
  </si>
  <si>
    <t>Pagese surpervizori Rikonstruksion i dhomave te shoqerimit ne Komisariatet e Policise Tirane dhe blloku I sigurise dhe shoqerimit  ne KP, Lushnje.</t>
  </si>
  <si>
    <t>18AT920</t>
  </si>
  <si>
    <t>Rikonstruksion godines se DTI (kati I pare dhe I dyte) I nderteses 3-kateshe</t>
  </si>
  <si>
    <t>18AT921</t>
  </si>
  <si>
    <t xml:space="preserve">Pagese supervizori Rikonstruksion godines se DTI (kati I pare dhe I dyte) I </t>
  </si>
  <si>
    <t>18AT922</t>
  </si>
  <si>
    <t>Rikonstruksion  i godinës së Stacionit  te Policisë Patos</t>
  </si>
  <si>
    <t>18AT923</t>
  </si>
  <si>
    <t xml:space="preserve">Pagese leje ndertimi per Rikonstruksion   godinës së Stacionit te Policisë </t>
  </si>
  <si>
    <t>18AT924</t>
  </si>
  <si>
    <t xml:space="preserve">Pagese Supervizori  per Rikonstruksion   godinës së Stacionit te Policisë </t>
  </si>
  <si>
    <t>18AT925</t>
  </si>
  <si>
    <t>Rikonstruksion I zyrave ne DVP e Policise per rrjetin e AMP</t>
  </si>
  <si>
    <t>18AT927</t>
  </si>
  <si>
    <t xml:space="preserve">Pagese Oponence teknike per Rikonstruksion e godinës së Stacionit te </t>
  </si>
  <si>
    <t>18AU004</t>
  </si>
  <si>
    <t>Blerje Automjetesh te kalueshmerise se larte</t>
  </si>
  <si>
    <t>18AU005</t>
  </si>
  <si>
    <t>Blerje automjete speciale</t>
  </si>
  <si>
    <t>18AU107</t>
  </si>
  <si>
    <t xml:space="preserve">Pagese TVSH -je -Bashkimi Europian per zbatimin e ligjit në Shqipëri - EU4 </t>
  </si>
  <si>
    <t>18AU109</t>
  </si>
  <si>
    <t xml:space="preserve">Pagese leje ndertimi per Rikonstruksionin e kashuneve te qenve dhe rinovim </t>
  </si>
  <si>
    <t>18AU110</t>
  </si>
  <si>
    <t xml:space="preserve">Pagese leje ndertimi per Rikostruksionin e objektit ekzistues ne QFMT </t>
  </si>
  <si>
    <t>18AU111</t>
  </si>
  <si>
    <t>Pagese Tvsh-je; Asistence per autoritet Shqiptare per te zvogeluar rrezikun e AVL</t>
  </si>
  <si>
    <t>18AU711</t>
  </si>
  <si>
    <t xml:space="preserve">Rikonstruksion i Sallave operative te NUE ne DVP e komisariatet e </t>
  </si>
  <si>
    <t>18AU718</t>
  </si>
  <si>
    <t>Program financiar dhe inventarizues për Policinë e Shtetit</t>
  </si>
  <si>
    <t>18AU719</t>
  </si>
  <si>
    <t>Përmirësimi i sistemit TIMS dhe modulit të kontrollit kufitar</t>
  </si>
  <si>
    <t>18AU720</t>
  </si>
  <si>
    <t>Përmirësimi i moduleve Menaxhim i Çështjes, salla Operative</t>
  </si>
  <si>
    <t>18AU721</t>
  </si>
  <si>
    <t xml:space="preserve">Përmirësimi i sistemit të trajtimit të aplikimeve për qytetarët dhe subjektet </t>
  </si>
  <si>
    <t>18AU722</t>
  </si>
  <si>
    <t xml:space="preserve">Ngritja e sistemit të menaxhimit të informacionit për Akademinë e Sigurisë </t>
  </si>
  <si>
    <t>19AI301</t>
  </si>
  <si>
    <t xml:space="preserve">Financimi i projektimit, zbatimit të punimeve, mbikëqyrjes dhe kolaudimit të </t>
  </si>
  <si>
    <t>M160023</t>
  </si>
  <si>
    <t>TVSH Detyrim Doganor</t>
  </si>
  <si>
    <t>M160220</t>
  </si>
  <si>
    <t>Fondi i ngrire</t>
  </si>
  <si>
    <t>M160258</t>
  </si>
  <si>
    <t xml:space="preserve">Pagese TVSh-SEESAC (Southeastern and Eastern Europe Clearinghouse for </t>
  </si>
  <si>
    <t>M160510</t>
  </si>
  <si>
    <t>Paisje per policine shkencore</t>
  </si>
  <si>
    <t>M160800</t>
  </si>
  <si>
    <t>Blerje pajisje per policine e rendit</t>
  </si>
  <si>
    <t>M160809</t>
  </si>
  <si>
    <t>Pajisje e Orendi zyrash</t>
  </si>
  <si>
    <t>M160810</t>
  </si>
  <si>
    <t>Armatime</t>
  </si>
  <si>
    <t>M160811</t>
  </si>
  <si>
    <t>Pajisje speciale per Pol Rrugore</t>
  </si>
  <si>
    <t>M160883</t>
  </si>
  <si>
    <t xml:space="preserve">Pajisje te blera per Policine Kriminale ( Aplikimi I identifikimit biometrik te </t>
  </si>
  <si>
    <t>M160928</t>
  </si>
  <si>
    <t>Blerje pajisje per shpenzime instaluese</t>
  </si>
  <si>
    <t>18AT928</t>
  </si>
  <si>
    <t>Pagese leje ndertimi per Rikonstruksion i dhomave te shoqerimit ne Komisariatet e Policise Tirane dhe blloku I sigurise dhe shoqerimit  ne KP, Lushnje.</t>
  </si>
  <si>
    <t>Pagese TVSH-je Lufta kunder krimit te organizyar permes hetimt penal e financiare</t>
  </si>
  <si>
    <t>18AT501</t>
  </si>
  <si>
    <t>Blerje pajisje per strukturat e policise dhe asistence teknike</t>
  </si>
  <si>
    <t>18AT503</t>
  </si>
  <si>
    <t xml:space="preserve">Asistence -OSINT RADAR "Partneriteti Operacional Kundër Kontrabandës në </t>
  </si>
  <si>
    <t>18AT504</t>
  </si>
  <si>
    <t xml:space="preserve">Asisstence -ARIEN ¿Intelligjenca Artificiale në Luftën Kundër Prodhimit dhe </t>
  </si>
  <si>
    <t>18AT505</t>
  </si>
  <si>
    <t xml:space="preserve">Ndertim i godines se DVKM Tirane marreveshja me Mbreterine e Bashkuar 	</t>
  </si>
  <si>
    <t>18AT507</t>
  </si>
  <si>
    <t>Sistemi i Kamerave ne administrim te Policise se Shtetit-SMART CITY</t>
  </si>
  <si>
    <t>18AU106</t>
  </si>
  <si>
    <t>Asistence nga Bashkimi Europian per zbatimin e ligjit ne Shqiperi  - EU4 LEA"</t>
  </si>
  <si>
    <t>18AU108</t>
  </si>
  <si>
    <t xml:space="preserve">Asistence per autoritet Shqiptare per te zvogeluar rrezikun e perhapjes dhe </t>
  </si>
  <si>
    <t>GM16044</t>
  </si>
  <si>
    <t>Programi Policimit ne Komunitet  faza e dyte (qeveria suedeze)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</si>
  <si>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</si>
  <si>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</si>
  <si>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</si>
  <si>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A000001</t>
  </si>
  <si>
    <t>Orendi, Pajisje te ndryshme (Kap.6)</t>
  </si>
  <si>
    <t>Drejtuesi i Ekipit 
Menaxhues të 
Programit</t>
  </si>
  <si>
    <t>MINISTRIA E PUNEVE TE BRENDSHME</t>
  </si>
  <si>
    <t>RAPORTI 2/1  Shpenzimet e programit sipas kapitujve</t>
  </si>
  <si>
    <t>Kodi i Ministrisë</t>
  </si>
  <si>
    <t>Kodi i Kapitullit</t>
  </si>
  <si>
    <t>Emërtimi i Kapitullit</t>
  </si>
  <si>
    <t>Buxheti</t>
  </si>
  <si>
    <t>Artikujt buxhetore</t>
  </si>
  <si>
    <t>Periodike /Vjetore</t>
  </si>
  <si>
    <t>Shpenzime Kapitale të Patrupëzuara</t>
  </si>
  <si>
    <t>Shpenzime Kapitale të Trupëzuara</t>
  </si>
  <si>
    <t>Pagat</t>
  </si>
  <si>
    <t>Kontrib.e Sigurimeve Shoqërore</t>
  </si>
  <si>
    <t>Mallra dhe Shërbime</t>
  </si>
  <si>
    <t>Transfer.Korrente të Huaja</t>
  </si>
  <si>
    <t>Transferta për Buxhetet Familiare dhe Individët</t>
  </si>
  <si>
    <t>01</t>
  </si>
  <si>
    <t>Nga Buxheti</t>
  </si>
  <si>
    <t>Fakti</t>
  </si>
  <si>
    <t>02</t>
  </si>
  <si>
    <t>Financim i huaj - Grant</t>
  </si>
  <si>
    <t>04</t>
  </si>
  <si>
    <t>TVSH, Detyrim Doganor</t>
  </si>
  <si>
    <t>06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</si>
  <si>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</si>
  <si>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</si>
  <si>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</si>
  <si>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</si>
  <si>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</si>
  <si>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</si>
  <si>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</si>
  <si>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</si>
  <si>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</si>
  <si>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</si>
  <si>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</si>
  <si>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</si>
  <si>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</si>
  <si>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</si>
  <si>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</si>
  <si>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</si>
  <si>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</si>
  <si>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</si>
  <si>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</si>
  <si>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</si>
  <si>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</si>
  <si>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</si>
  <si>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</si>
  <si>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</si>
  <si>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</si>
  <si>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</si>
  <si>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</si>
  <si>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</si>
  <si>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</si>
  <si>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Numer hetimesh dhe sherbimesh te kryera</t>
  </si>
  <si>
    <t>Numër operacionesh konvencionale</t>
  </si>
  <si>
    <t>Numer operacionesh</t>
  </si>
  <si>
    <t>Numer personash te trajtuar  financiarisht me program mbrojtjeje</t>
  </si>
  <si>
    <t>Numer sherbimesh</t>
  </si>
  <si>
    <t>Numer  sherbimesh</t>
  </si>
  <si>
    <t>Numer objektesh e personash</t>
  </si>
  <si>
    <t>Numer operacionesh te kryera</t>
  </si>
  <si>
    <t>Persona te procesuar ne PKK kategiria e I;II dhe e II-te (Ajror, detar e Tokesor)</t>
  </si>
  <si>
    <t>Persona te procesuar</t>
  </si>
  <si>
    <t>Numer krere qensh policie</t>
  </si>
  <si>
    <t>Numer punonmjesish te rinj</t>
  </si>
  <si>
    <t>Numer personash te trajtuar ne vit</t>
  </si>
  <si>
    <t>numer raportesh</t>
  </si>
  <si>
    <t>Raporte per numer provash biologjike, shkencore, balistike, si dhe prova te gjurmeve te gishtave te realizuara</t>
  </si>
  <si>
    <t>Numer provash</t>
  </si>
  <si>
    <t>Numer Pagesash</t>
  </si>
  <si>
    <t>Asistence -OSINT RADAR "Partneriteti Operacional Kundër Kontrabandës në Ballkanin Perëndimor dhe BE-në Lindore"</t>
  </si>
  <si>
    <t>Numer asistence</t>
  </si>
  <si>
    <t>Asisstence -ARIEN ¿Intelligjenca Artificiale në Luftën Kundër Prodhimit dhe Trafikimit të Drogës¿</t>
  </si>
  <si>
    <t>Numer Asistence</t>
  </si>
  <si>
    <t>nr godine</t>
  </si>
  <si>
    <t>Nr sistemi</t>
  </si>
  <si>
    <t>Studim Projektim (njesite e reja SP Manez, SP Selenice, SP Konispol, KP Maliq dhe KP Ura vajgurore)</t>
  </si>
  <si>
    <t>Meter  kateror sip. e projektuar</t>
  </si>
  <si>
    <t>Meter kateror sip. e projektuar</t>
  </si>
  <si>
    <t>Meter  kateror sip. e ndertuar /sistemuar</t>
  </si>
  <si>
    <t>Numer pagesash</t>
  </si>
  <si>
    <t>Pagese Supervizori per Ndertim /Rikonstruksion i Objektit ne Komisariatin e Policise Sarande</t>
  </si>
  <si>
    <t>Meter kateror te ndertuara</t>
  </si>
  <si>
    <t>numer pagesash</t>
  </si>
  <si>
    <t>Pagese supervizori per Ndertim /rikosntruksionin e godines se Komisariatit te Policise Kruje</t>
  </si>
  <si>
    <t>m² e ndertuar</t>
  </si>
  <si>
    <t>Pagese oponence teknike per Ndertim/rikonstruksion e godines se Komisariatit Kurbin</t>
  </si>
  <si>
    <t>Pagese leje ndertimi per Ndertim e godines se Drejtorise se Kufi-Migracionit Tiane</t>
  </si>
  <si>
    <t>Meter  kateror sip. e rikonstrutuar</t>
  </si>
  <si>
    <t>Rikonstruksion i dhomave te shoqerimit ne Kom, e Pol, dhe blloku i sigigurise ne Komisariate , ne KP Lushnje, Tualetet e Aparatit te DPSH etj.</t>
  </si>
  <si>
    <t>M² te rikonstruktura</t>
  </si>
  <si>
    <t>Pagese Oponence teknike per Rikonstruksion e godinës së Stacionit te Policisë Patos</t>
  </si>
  <si>
    <t>Numer mjetesh te blera</t>
  </si>
  <si>
    <t>Asistence per autoritet Shqiptare per te zvogeluar rrezikun e perhapjes dhe keqpoerdorimit te AVL</t>
  </si>
  <si>
    <t>Numer sherbimesh dhe asistence trajnimi</t>
  </si>
  <si>
    <t>Pagese leje ndertimi per Rikonstruksionin e kashuneve te qenve dhe rinovim I klinikes veterinare per projektin e huaj Asistence per autoritetet Shqiptare te AVL</t>
  </si>
  <si>
    <t>Pagese leje ndertimi per Rikostruksionin e objektit ekzistues ne QFMT propozuar per Qender Deaktivizimi per projektin e huaj Asistencë për autoritet Shqiptare te AVL</t>
  </si>
  <si>
    <t>Pagese Tvsh-je; Asistence per autoritet Shqiptare per te zvogeluar rrezikun e perhapjes dhe keqperdorimit te AVL</t>
  </si>
  <si>
    <t>Numer sistemi</t>
  </si>
  <si>
    <t>Numer modulesh</t>
  </si>
  <si>
    <t>18AU715</t>
  </si>
  <si>
    <t>Blerje pajisje per rritjen e   Sigurine Kibernetike ne infrastrukturen e Policise</t>
  </si>
  <si>
    <t>Numer pajisjesh te blera</t>
  </si>
  <si>
    <t>Numer programesh</t>
  </si>
  <si>
    <t>Pagese TVSh-SEESAC (Southeastern and Eastern Europe Clearinghouse for Control of Small Arms and Light Veapons - PNUD</t>
  </si>
  <si>
    <t>Pagesë TVsh-je - Lufta kundër krimit të organizuar përmes hetimit penal e financiar EU4FOCAL;</t>
  </si>
  <si>
    <t>Pajisje e Orendi Zyre</t>
  </si>
  <si>
    <t>Pajisje te blera per Policine Kriminale ( Aplikimi I identifikimit biometrik te personit) LTA.</t>
  </si>
  <si>
    <t>Pagese Supervizori per Rikonstruksioin e dhomave te shoqerimit ne Komisariatet e Policise Tirane dhe ne KP, Lushnje.</t>
  </si>
  <si>
    <t>T</t>
  </si>
  <si>
    <t>Produktet e realizuara nga përdorimi i të ardhurave jashtë limitit (Nga kapitulli 06)</t>
  </si>
  <si>
    <t>ANEKSI nr.4 Raporti i realizimit të treguesve të performances së programit</t>
  </si>
  <si>
    <t>Emri i Grupit</t>
  </si>
  <si>
    <t>Kodi i Grupit</t>
  </si>
  <si>
    <t>Emri i Programit</t>
  </si>
  <si>
    <t>Qëllimi i politikës së  programit</t>
  </si>
  <si>
    <t>16-03140 Lufta pa kompromis dhe ndeshkimi i ashper penal ndaj grupeve dhe/ose organizatave kriminale te ndryshme, si dhe i grupeve me axhenda eksremiste te dhunshme dhe terroriste duke shenjesteruar dhe goditur veprimtarine e krimit te organizuar e rrjetet kriminale, gjurmuar , identifikuar , sekuestruar dhe konfiskuar cdo aset ekonomik te paligjshem.
Përforëcimi i zbatimit të ligjit për rritjen e nivelit të sigurisë publike dhe asaj rrugore.
Menaxhimi efektiv, efecient dhe i integruar i kufijve nëpërmjet mirëfunksionimit të 27 pikave të kalimit kufitar në Republikën e Shqipërisë.
Forcimi i kapaciteteve institucionale, garantimi i pavarësisë operacionale të policisë së shtetit dhe Konsolidimi i arsimit, kualifikimit dhe veçanërisht trajnimit të vazhdueshëm e të profilizuar të strukturave të Policisë së Shtetit.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</si>
  <si>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</si>
  <si>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</si>
  <si>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</si>
  <si>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</si>
  <si>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</si>
  <si>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</si>
  <si>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</si>
  <si>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Buxheti Vjetor 
Plan Fillestar 
Viti 2025</t>
  </si>
  <si>
    <t>Buxheti Vjetor 
Plan i Rishikuar 
Viti 2025</t>
  </si>
  <si>
    <t>Fakti 
i 
Periudhës/progresive</t>
  </si>
  <si>
    <t>Ndryshimi 
(Plan - Fakt)</t>
  </si>
  <si>
    <t>% e realizimit</t>
  </si>
  <si>
    <t>Ulja e numrit te aksidenteve rrugore (trend zbrites në % cdo vit)</t>
  </si>
  <si>
    <t>1143</t>
  </si>
  <si>
    <t>1132</t>
  </si>
  <si>
    <t>Shpejtësia e reagimit ndaj krimeve (në minuta)</t>
  </si>
  <si>
    <t>14</t>
  </si>
  <si>
    <t>13</t>
  </si>
  <si>
    <t>Shpejtësia e reagimit ndaj krimeve të dhunës në familje (minuta)</t>
  </si>
  <si>
    <t>16.03140.</t>
  </si>
  <si>
    <t>Rritja e besueshmerise se publikut ndaj strukturave hetimore te policise (krahasuar me vitin paraardhes)</t>
  </si>
  <si>
    <t>1%</t>
  </si>
  <si>
    <t>1% rritje nga viti paraardhes</t>
  </si>
  <si>
    <t>16,01340</t>
  </si>
  <si>
    <t>% e Parandalimit te veprave te renda Kriminale ( vrasje)</t>
  </si>
  <si>
    <t>ulje me 2%</t>
  </si>
  <si>
    <t>ulje me 2 % krahas</t>
  </si>
  <si>
    <t>40 vrasje ne vitin 2025</t>
  </si>
  <si>
    <t>Objektivat e politikës së programit</t>
  </si>
  <si>
    <t xml:space="preserve">Objektivi </t>
  </si>
  <si>
    <t>16.0314.01 Rritja e sigurisë Publike dhe Sigurise rrugore përmes patrullimeve në rrugë dhe forcimi i kontrollit të territorit me policimin në komunitet.</t>
  </si>
  <si>
    <t>Numer i aksidenteve rrugore me pasoje vdekjen,</t>
  </si>
  <si>
    <t>160</t>
  </si>
  <si>
    <t>170</t>
  </si>
  <si>
    <t>Numer Rastesh te shkeljeve  rrugore të evidentuara për tejkalim shpejtësie.</t>
  </si>
  <si>
    <t>299153</t>
  </si>
  <si>
    <t>250000</t>
  </si>
  <si>
    <t>Numer  telefonatash nga qytetaret te verivikuara</t>
  </si>
  <si>
    <t>1123640</t>
  </si>
  <si>
    <t>1263500</t>
  </si>
  <si>
    <t>Operacione speciale  te FLO  per mbeshtetjen e strukturave te tjera te policise per sigurimin e rendit publik</t>
  </si>
  <si>
    <t>2647</t>
  </si>
  <si>
    <t>2970</t>
  </si>
  <si>
    <t>Operaciones te forcave  speciale  per kapjen e autoreve te veprave te renda kriminale</t>
  </si>
  <si>
    <t>145</t>
  </si>
  <si>
    <t>200</t>
  </si>
  <si>
    <t>Nr i punonjesve te policise rrugore gra ndaj totalit</t>
  </si>
  <si>
    <t>Po</t>
  </si>
  <si>
    <t>55</t>
  </si>
  <si>
    <t>70</t>
  </si>
  <si>
    <t>Nr i punonjesve te FNsh gra ndaj totalit</t>
  </si>
  <si>
    <t>3</t>
  </si>
  <si>
    <t>4</t>
  </si>
  <si>
    <t>Nr I punonjesve te policise qe sherbejne ne patrullat e pergjithshme ndaj totalit</t>
  </si>
  <si>
    <t>374</t>
  </si>
  <si>
    <t>2620</t>
  </si>
  <si>
    <t>"Nr personash të vdekur për tejkalim shpejtësie/ totalit të nr të vdekurve në aksidente rrugor";</t>
  </si>
  <si>
    <t>46</t>
  </si>
  <si>
    <t>40</t>
  </si>
  <si>
    <t>Shpejtësia e reagimit të shërbimit policor</t>
  </si>
  <si>
    <t>16.03140.01</t>
  </si>
  <si>
    <t>Ndertesa policore te rikonstruktura e te ndertuara per mjediset e punes , shkollimit sipas standarteve</t>
  </si>
  <si>
    <t>50</t>
  </si>
  <si>
    <t>100</t>
  </si>
  <si>
    <t>Ulja e numrit te veprave penale , ne mbrotje te jetes e prones ne vendet ku jane instaluar kamerat e SMART SITIT</t>
  </si>
  <si>
    <t>Ulja ne masen 70%</t>
  </si>
  <si>
    <t>Nuk ka filluar implementimi i projektit</t>
  </si>
  <si>
    <t>Ulja e numrit te aksidenteve ne rruget apo akset ku do te instalohen kamerate  Smart Sitit</t>
  </si>
  <si>
    <t>Ulja ne masen 80%</t>
  </si>
  <si>
    <t>Nuk ka filluar impelmentimi i projektit</t>
  </si>
  <si>
    <t>Produktet</t>
  </si>
  <si>
    <t>Kodi i treguesit</t>
  </si>
  <si>
    <t>Emërtimi i treguesit</t>
  </si>
  <si>
    <t xml:space="preserve">lekë </t>
  </si>
  <si>
    <t>Pajisjeje Speciale te blera per Policine e Rendit</t>
  </si>
  <si>
    <t>Pajisje te blera per Policine Rrugore</t>
  </si>
  <si>
    <t>Sistemi i Kamerave ne administrim te Policise se Shtetit, Smart City</t>
  </si>
  <si>
    <t>Studim Projektim (njesite e reja SP Manez, SP Selenice, SP Konispol, KP Ura vajgurore, Lushnje, Tepelene dhe Pogradec)</t>
  </si>
  <si>
    <t>Pagese leje ndertimi per Ndertim e  godines se Drejtorise se Kufi-Migracionit Tiane</t>
  </si>
  <si>
    <t>Rikonstruksion i godines se DVP Elbasan</t>
  </si>
  <si>
    <t>Rikonstruksion i godines se DVP Berat</t>
  </si>
  <si>
    <t>Rikonstruksion i dhomave te shoqerimit ne Kom, e Pol, Tirane dhe  ne Komisariatin e Policise  Lushnje etj.</t>
  </si>
  <si>
    <t>Pagese supervizore per rikonstruksionin e godines se DVP Berat</t>
  </si>
  <si>
    <t>Pagese kolaudatori per rikonstruksionin se godines se DVP Berat</t>
  </si>
  <si>
    <t>Pagese Oponence teknike per Rikonstruksion  e godinës së Stacionit te Policisë Patos</t>
  </si>
  <si>
    <t xml:space="preserve">Blerje automjete </t>
  </si>
  <si>
    <t>Pagese Tvsh-je;  Asistence per autoritet Shqiptare per te zvogeluar rrezikun e perhapjes dhe keqperdorimit te AVL</t>
  </si>
  <si>
    <t>Pagese leje ndertimi per "Rikonstruksionin e kashuneve te qenve dhe rinovim I klinikes veterinare" per projektin e huaj "Asistence per autoritetet Shqiptare….te AVL"</t>
  </si>
  <si>
    <t>Pagese leje ndertimi per  Rikostruksionin e  objektit ekzistues ne QFMT propozuar per Qender Deaktivizimi per projektin e huaj "Asistencë për autoritet Shqiptare …. te AVL"</t>
  </si>
  <si>
    <t>Programi i Policimit ne komunitet  (Qeverija Suedeze)</t>
  </si>
  <si>
    <t>16.0314.02 Rritja e hetimeve proaktive në luftën kundër krimit të organizuar, trafiqeve, korrupsionit, terrorizmit, si dhe Forcimi i koordinimit ndërinstitucional ndërkombëtar në luftën kundër krimit të organizuar e terrorizmit.</t>
  </si>
  <si>
    <t>Urdhra mbrojtje të menjëhershme të ekzekutuara</t>
  </si>
  <si>
    <t>2969</t>
  </si>
  <si>
    <t>2900</t>
  </si>
  <si>
    <t>Numer  shkembime informacionesh me parteneret nderkombetare</t>
  </si>
  <si>
    <t>29500</t>
  </si>
  <si>
    <t>25183</t>
  </si>
  <si>
    <t>% e hetimeve proaktive per individe dhe grupe me tendenca terroriste</t>
  </si>
  <si>
    <t>7</t>
  </si>
  <si>
    <t>Gjurmimi i aseteve kriminale dhe rritja e hetimeve pasurore , me  2,5 % cdo vit</t>
  </si>
  <si>
    <t>570</t>
  </si>
  <si>
    <t>584</t>
  </si>
  <si>
    <t>Rritja e hetimeve proaktive në fushën kundër korrupsionit  dhe veprave penale në detyrë.</t>
  </si>
  <si>
    <t>213</t>
  </si>
  <si>
    <t>421</t>
  </si>
  <si>
    <t>Rritja e hetimeve proaktive për pastrimin e produkteve (PP) të veprës penale ndaj totalit të hetimeve.</t>
  </si>
  <si>
    <t>318</t>
  </si>
  <si>
    <t>253</t>
  </si>
  <si>
    <t>16.0314.02</t>
  </si>
  <si>
    <t>Akte ekspertimi të Policisë Shkencore  në zbulimin dhe identifikimin e provave ligjore që fiksohen e mblidhen nga vendi i ngjarjes.</t>
  </si>
  <si>
    <t>9445</t>
  </si>
  <si>
    <t>11500</t>
  </si>
  <si>
    <t>Numri i arrestimeve  per dhune  ne familje</t>
  </si>
  <si>
    <t>695</t>
  </si>
  <si>
    <t>844</t>
  </si>
  <si>
    <t>Raste te dhunes ne familje, kundretjt totalit te rasteve te hetuara ne %</t>
  </si>
  <si>
    <t>0.6</t>
  </si>
  <si>
    <t>0.3%</t>
  </si>
  <si>
    <t>% e Viktimave  te demtuara nga dhuna ne familje sipas gjinise,  per te cilat eshte plotesuar kerkese padi per Urdher Mbrotje</t>
  </si>
  <si>
    <t xml:space="preserve">Ulja ne masen 1.2 </t>
  </si>
  <si>
    <t>Operacione policore te hetuara dhe sherbime te kryera</t>
  </si>
  <si>
    <t>Pagese TVsh-je , Donacion ( nga Komisioni Europian)</t>
  </si>
  <si>
    <t xml:space="preserve">Pajisje te blera per Poilicine Kriminale </t>
  </si>
  <si>
    <t>Pagese TVsh-je per SEESAC , Donacion ( rokosntruksion eper depot e armatimit dhe dhomat e proves)</t>
  </si>
  <si>
    <t>Asistence -OSINT RADAR “Partneriteti Operacional Kundër Kontrabandës në Ballkanin Perëndimor dhe BE-në Lindore”</t>
  </si>
  <si>
    <t>Asisstence -ARIEN “Intelligjenca Artificiale në Luftën Kundër Prodhimit dhe Trafikimit të Drogës”</t>
  </si>
  <si>
    <t>16.0314.03 Forcimi i masave për luftën kundër krimit ndërkufitar dhe trafiqeve të paligjshme, me synim rritjen e standardeve të sigurisë së kufijve sipas standardeve të BE-se dhe Kodit Schengen.</t>
  </si>
  <si>
    <t>Numer  rastesh  te dokumentave te falsifikuara/ 100.000 kalimtarë të kufirit</t>
  </si>
  <si>
    <t>127</t>
  </si>
  <si>
    <t>157</t>
  </si>
  <si>
    <t>105</t>
  </si>
  <si>
    <t>Staf gra në PKK</t>
  </si>
  <si>
    <t>83</t>
  </si>
  <si>
    <t>215</t>
  </si>
  <si>
    <t>183</t>
  </si>
  <si>
    <t>Numer i qenve  te sherbimit te policise te trajnuar</t>
  </si>
  <si>
    <t>24</t>
  </si>
  <si>
    <t>27</t>
  </si>
  <si>
    <t>-61</t>
  </si>
  <si>
    <t>"Ulja e kohës së përpunimit të shtetasve në PKK deri në 20 sekonda";</t>
  </si>
  <si>
    <t>25</t>
  </si>
  <si>
    <t>23</t>
  </si>
  <si>
    <t>1</t>
  </si>
  <si>
    <t>"Ulja e rasteve te trafikimit te lendeve te parregullta ne Kufi"</t>
  </si>
  <si>
    <t>39</t>
  </si>
  <si>
    <t>32</t>
  </si>
  <si>
    <t>16.0314.03</t>
  </si>
  <si>
    <t>Numri i rasteve të dhënies ndihmë për kalim të paligjshëm të kufirit</t>
  </si>
  <si>
    <t>112</t>
  </si>
  <si>
    <t>98</t>
  </si>
  <si>
    <t>Raporte ngjarje të evidentuara nga strukturat vendore për kufirin dhe migracionin</t>
  </si>
  <si>
    <t>1109</t>
  </si>
  <si>
    <t>1030</t>
  </si>
  <si>
    <t>-582</t>
  </si>
  <si>
    <t>Ndertim i godines se DVKM Tirane (marreveshja me Mbreterine e Bashkuar)</t>
  </si>
  <si>
    <t>Pagese TVSH-je per ndertimin e DVKM Tirane</t>
  </si>
  <si>
    <t>16.0314.04 Përafrimi i standardeve të shërbimeve policore me ato të BE-së.</t>
  </si>
  <si>
    <t>Numer policesh femra te diplomuara ndaj totalit te arsimuar</t>
  </si>
  <si>
    <t>74</t>
  </si>
  <si>
    <t>Rekrut gra ndaj totalit te rekruteve</t>
  </si>
  <si>
    <t>Numer i femrave/totalit ne strukturat e Policise se Shtetit</t>
  </si>
  <si>
    <t>1736</t>
  </si>
  <si>
    <t>1805</t>
  </si>
  <si>
    <t>52</t>
  </si>
  <si>
    <t>Raporti i efektiveve policore femra ne pozicione drejtuese/totalit te drejtueseve</t>
  </si>
  <si>
    <t>66</t>
  </si>
  <si>
    <t>33</t>
  </si>
  <si>
    <t>-33</t>
  </si>
  <si>
    <t>Bashkeshorte te trajtuara ne zbatim te VKM nr.256, date 25.03.2015 "per kompensimin e privacionet dhe humbjet qe i shkaktohen punonjesit te policise se Shtetit, per shkak te nevojave te punes dhe sherbimit".</t>
  </si>
  <si>
    <t>49</t>
  </si>
  <si>
    <t>0</t>
  </si>
  <si>
    <t>16.0314.4</t>
  </si>
  <si>
    <t>Punonjes Policie te trajtuar me Uniforme ne % ndaj Totali</t>
  </si>
  <si>
    <t>100%</t>
  </si>
  <si>
    <t>100 %</t>
  </si>
  <si>
    <t>16.0314.04</t>
  </si>
  <si>
    <t>% e reealizimit te trajnimit te detyrueshem ne sherbim dhe ricertifikim per gjithe personelin</t>
  </si>
  <si>
    <t>99%</t>
  </si>
  <si>
    <t>Rekrut te trajnuar ne auditore dhe ne terren</t>
  </si>
  <si>
    <t>Raporte financiare per menaxhimin e burimeve financiare e njerzore</t>
  </si>
  <si>
    <t>16.0314.05; Përmirësimi i kushteve të punës dhe teknologjisë. Mirëmbajtja  dhe përmirësimi i menaxhimit të TI për garantimin e sigurisë së shërbimeve dhe cilësisë së komunikimit në transmetimin e informacionit.</t>
  </si>
  <si>
    <t>% e  sigurimit të transmetimit të të dhënave me pajisje  IT sipas standarteve në Policinë e Shtetit.</t>
  </si>
  <si>
    <t>80</t>
  </si>
  <si>
    <t>80%</t>
  </si>
  <si>
    <t>16.0314</t>
  </si>
  <si>
    <t>% e punonjesve te policise te pajisur me shërbimet dhe pajisje IT  sipas standarteve teknologjike</t>
  </si>
  <si>
    <t>90</t>
  </si>
  <si>
    <t>90%</t>
  </si>
  <si>
    <t>90 %</t>
  </si>
  <si>
    <t>16.314</t>
  </si>
  <si>
    <t>% e  infrastrukturës së përditësuar me implementimin e mjeteve të reja sigurisë sipas parimit të arkitekturës '0-trust'</t>
  </si>
  <si>
    <t xml:space="preserve">Përmirësimi i moduleve Menaxhim i Çështjes, salla Operative </t>
  </si>
  <si>
    <t>Numer pajisjesh</t>
  </si>
  <si>
    <t>leke</t>
  </si>
  <si>
    <t>Aneksi 3.1 Raporti i performancës së produkteve të programit sipas artikujve</t>
  </si>
  <si>
    <t>Kodi I Produktit</t>
  </si>
  <si>
    <t>Sasia</t>
  </si>
  <si>
    <t>Shpenzime
Kapitale të Patrupëzuara</t>
  </si>
  <si>
    <t>Shpenzime
Kapitale të Trupëzuara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</si>
  <si>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</si>
  <si>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</si>
  <si>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</si>
  <si>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</si>
  <si>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</si>
  <si>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Familjare dhe Individët</t>
  </si>
  <si>
    <t>Totali i shpenzime buxhetore</t>
  </si>
  <si>
    <t>Totali kap. 06</t>
  </si>
  <si>
    <t>Totali i shpenzimeve nga të Ardhura jashte limiti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</si>
</sst>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#0"/>
    <numFmt numFmtId="179" formatCode="0.0"/>
    <numFmt numFmtId="180" formatCode="_(* #,##0.0_);_(* \(#,##0.0\);_(* &quot;-&quot;?_);_(@_)"/>
  </numFmts>
  <fonts count="81">
    <font>
      <sz val="11"/>
      <color theme="1"/>
      <name val="Aptos Narrow"/>
      <charset val="134"/>
      <scheme val="minor"/>
    </font>
    <font>
      <b/>
      <sz val="9"/>
      <color theme="1"/>
      <name val="Times New Roman"/>
      <charset val="134"/>
    </font>
    <font>
      <b/>
      <sz val="11"/>
      <color theme="1"/>
      <name val="Aptos Narrow"/>
      <charset val="134"/>
      <scheme val="minor"/>
    </font>
    <font>
      <sz val="9"/>
      <color rgb="FF050505"/>
      <name val="SansSerif"/>
      <charset val="134"/>
    </font>
    <font>
      <b/>
      <sz val="11"/>
      <color rgb="FF000000"/>
      <name val="Arial"/>
      <charset val="134"/>
    </font>
    <font>
      <b/>
      <sz val="9"/>
      <color rgb="FF050505"/>
      <name val="Times New Roman"/>
      <charset val="134"/>
    </font>
    <font>
      <b/>
      <sz val="8"/>
      <color rgb="FF050505"/>
      <name val="Times New Roman"/>
      <charset val="134"/>
    </font>
    <font>
      <sz val="8"/>
      <color rgb="FF000000"/>
      <name val="Times New Roman"/>
      <charset val="134"/>
    </font>
    <font>
      <sz val="8"/>
      <color rgb="FF050505"/>
      <name val="Times New Roman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8"/>
      <color indexed="8"/>
      <name val="Times New Roman"/>
      <charset val="134"/>
    </font>
    <font>
      <b/>
      <sz val="8"/>
      <color rgb="FF000000"/>
      <name val="Times New Roman"/>
      <charset val="134"/>
    </font>
    <font>
      <sz val="9"/>
      <color rgb="FF000000"/>
      <name val="SansSerif"/>
      <charset val="134"/>
    </font>
    <font>
      <b/>
      <sz val="7"/>
      <color rgb="FF080808"/>
      <name val="Arial"/>
      <charset val="134"/>
    </font>
    <font>
      <sz val="7"/>
      <color rgb="FF080808"/>
      <name val="Arial"/>
      <charset val="134"/>
    </font>
    <font>
      <sz val="9"/>
      <color rgb="FF000000"/>
      <name val="Calibri"/>
      <charset val="134"/>
    </font>
    <font>
      <b/>
      <sz val="13"/>
      <color rgb="FFC00000"/>
      <name val="Calibri"/>
      <charset val="134"/>
    </font>
    <font>
      <b/>
      <sz val="10"/>
      <color rgb="FFC00000"/>
      <name val="Calibri"/>
      <charset val="134"/>
    </font>
    <font>
      <b/>
      <sz val="13"/>
      <color rgb="FF000000"/>
      <name val="Calibri"/>
      <charset val="134"/>
    </font>
    <font>
      <b/>
      <sz val="11"/>
      <color rgb="FF000000"/>
      <name val="Calibri"/>
      <charset val="134"/>
    </font>
    <font>
      <b/>
      <sz val="7"/>
      <color rgb="FF000000"/>
      <name val="Calibri"/>
      <charset val="134"/>
    </font>
    <font>
      <sz val="7"/>
      <color rgb="FF000000"/>
      <name val="Arial"/>
      <charset val="134"/>
    </font>
    <font>
      <sz val="7"/>
      <color rgb="FF080808"/>
      <name val="Calibri"/>
      <charset val="134"/>
    </font>
    <font>
      <b/>
      <sz val="13"/>
      <color rgb="FF050505"/>
      <name val="Calibri"/>
      <charset val="134"/>
    </font>
    <font>
      <sz val="7"/>
      <color theme="1"/>
      <name val="Arial"/>
      <charset val="134"/>
    </font>
    <font>
      <b/>
      <sz val="13"/>
      <color rgb="FF080808"/>
      <name val="Calibri"/>
      <charset val="134"/>
    </font>
    <font>
      <b/>
      <sz val="8"/>
      <color rgb="FF000000"/>
      <name val="Calibri"/>
      <charset val="134"/>
    </font>
    <font>
      <sz val="7"/>
      <color rgb="FF000000"/>
      <name val="Calibri"/>
      <charset val="134"/>
    </font>
    <font>
      <sz val="7"/>
      <name val="Times New Roman"/>
      <charset val="134"/>
    </font>
    <font>
      <sz val="7"/>
      <color rgb="FF000000"/>
      <name val="Times New Roman"/>
      <charset val="134"/>
    </font>
    <font>
      <sz val="7"/>
      <color rgb="FFFF0000"/>
      <name val="Calibri"/>
      <charset val="134"/>
    </font>
    <font>
      <sz val="7"/>
      <color theme="1"/>
      <name val="Times New Roman"/>
      <charset val="134"/>
    </font>
    <font>
      <sz val="9"/>
      <color indexed="8"/>
      <name val="Calibri"/>
      <charset val="134"/>
    </font>
    <font>
      <b/>
      <sz val="7"/>
      <color rgb="FF080808"/>
      <name val="Calibri"/>
      <charset val="134"/>
    </font>
    <font>
      <sz val="7"/>
      <color theme="1"/>
      <name val="Aptos Narrow"/>
      <charset val="134"/>
      <scheme val="minor"/>
    </font>
    <font>
      <sz val="8"/>
      <color theme="1"/>
      <name val="Aptos Narrow"/>
      <charset val="134"/>
      <scheme val="minor"/>
    </font>
    <font>
      <sz val="11"/>
      <color rgb="FFFF0000"/>
      <name val="Aptos Narrow"/>
      <charset val="134"/>
      <scheme val="minor"/>
    </font>
    <font>
      <b/>
      <sz val="11"/>
      <color rgb="FFC00000"/>
      <name val="Arial"/>
      <charset val="134"/>
    </font>
    <font>
      <b/>
      <sz val="9"/>
      <color rgb="FFC00000"/>
      <name val="SansSerif"/>
      <charset val="134"/>
    </font>
    <font>
      <b/>
      <sz val="7"/>
      <color rgb="FFC00000"/>
      <name val="Arial"/>
      <charset val="134"/>
    </font>
    <font>
      <sz val="7"/>
      <name val="Arial"/>
      <charset val="134"/>
    </font>
    <font>
      <b/>
      <sz val="7"/>
      <color rgb="FF000000"/>
      <name val="Arial"/>
      <charset val="134"/>
    </font>
    <font>
      <sz val="9"/>
      <color theme="1"/>
      <name val="Times New Roman"/>
      <charset val="134"/>
    </font>
    <font>
      <sz val="9"/>
      <color rgb="FF050505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9"/>
      <color rgb="FF080808"/>
      <name val="Times New Roman"/>
      <charset val="134"/>
    </font>
    <font>
      <sz val="9"/>
      <color rgb="FF080808"/>
      <name val="Times New Roman"/>
      <charset val="134"/>
    </font>
    <font>
      <b/>
      <sz val="9"/>
      <color rgb="FFC00000"/>
      <name val="Arial"/>
      <charset val="134"/>
    </font>
    <font>
      <b/>
      <sz val="8"/>
      <color rgb="FF080808"/>
      <name val="Arial"/>
      <charset val="134"/>
    </font>
    <font>
      <sz val="8"/>
      <color rgb="FF080808"/>
      <name val="Arial"/>
      <charset val="134"/>
    </font>
    <font>
      <sz val="9"/>
      <color rgb="FF080808"/>
      <name val="Arial"/>
      <charset val="134"/>
    </font>
    <font>
      <sz val="7"/>
      <color indexed="8"/>
      <name val="Times New Roman"/>
      <charset val="134"/>
    </font>
    <font>
      <b/>
      <sz val="7"/>
      <color rgb="FF0070C0"/>
      <name val="Arial"/>
      <charset val="134"/>
    </font>
    <font>
      <b/>
      <sz val="9"/>
      <color theme="1"/>
      <name val="Aptos Narrow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9"/>
      <color rgb="FF050505"/>
      <name val="SansSerif"/>
      <charset val="134"/>
    </font>
    <font>
      <b/>
      <sz val="9"/>
      <color rgb="FF050505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50505"/>
      </right>
      <top/>
      <bottom/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rgb="FF000000"/>
      </bottom>
      <diagonal/>
    </border>
    <border>
      <left/>
      <right/>
      <top style="medium">
        <color auto="1"/>
      </top>
      <bottom style="dotted">
        <color rgb="FF000000"/>
      </bottom>
      <diagonal/>
    </border>
    <border>
      <left/>
      <right style="medium">
        <color rgb="FF000000"/>
      </right>
      <top style="medium">
        <color auto="1"/>
      </top>
      <bottom style="dotted">
        <color rgb="FF000000"/>
      </bottom>
      <diagonal/>
    </border>
    <border>
      <left style="medium">
        <color auto="1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auto="1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auto="1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auto="1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auto="1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auto="1"/>
      </right>
      <top style="medium">
        <color auto="1"/>
      </top>
      <bottom style="dotted">
        <color rgb="FF000000"/>
      </bottom>
      <diagonal/>
    </border>
    <border>
      <left/>
      <right style="medium">
        <color auto="1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auto="1"/>
      </right>
      <top style="thin">
        <color rgb="FF080808"/>
      </top>
      <bottom style="thin">
        <color rgb="FF08080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auto="1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medium">
        <color auto="1"/>
      </left>
      <right style="dotted">
        <color rgb="FF000000"/>
      </right>
      <top style="dashDot">
        <color auto="1"/>
      </top>
      <bottom style="dashDot">
        <color auto="1"/>
      </bottom>
      <diagonal/>
    </border>
    <border>
      <left style="dotted">
        <color rgb="FF000000"/>
      </left>
      <right style="thin">
        <color rgb="FF000000"/>
      </right>
      <top style="dashDot">
        <color auto="1"/>
      </top>
      <bottom style="dashDot">
        <color auto="1"/>
      </bottom>
      <diagonal/>
    </border>
    <border>
      <left style="thin">
        <color rgb="FF000000"/>
      </left>
      <right style="thin">
        <color rgb="FF000000"/>
      </right>
      <top style="dashDot">
        <color auto="1"/>
      </top>
      <bottom style="dashDot">
        <color auto="1"/>
      </bottom>
      <diagonal/>
    </border>
    <border>
      <left style="medium">
        <color auto="1"/>
      </left>
      <right/>
      <top style="dashDot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medium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80808"/>
      </left>
      <right style="medium">
        <color rgb="FF080808"/>
      </right>
      <top/>
      <bottom style="thin">
        <color rgb="FF080808"/>
      </bottom>
      <diagonal/>
    </border>
    <border>
      <left style="thin">
        <color rgb="FF000000"/>
      </left>
      <right style="medium">
        <color auto="1"/>
      </right>
      <top style="dotted">
        <color rgb="FF000000"/>
      </top>
      <bottom/>
      <diagonal/>
    </border>
    <border>
      <left style="thin">
        <color rgb="FF000000"/>
      </left>
      <right style="medium">
        <color auto="1"/>
      </right>
      <top style="dashDot">
        <color auto="1"/>
      </top>
      <bottom style="dashDot">
        <color auto="1"/>
      </bottom>
      <diagonal/>
    </border>
    <border>
      <left/>
      <right style="medium">
        <color auto="1"/>
      </right>
      <top style="dashDot">
        <color auto="1"/>
      </top>
      <bottom style="dashDot">
        <color auto="1"/>
      </bottom>
      <diagonal/>
    </border>
    <border>
      <left/>
      <right style="medium">
        <color auto="1"/>
      </right>
      <top/>
      <bottom style="dashDot">
        <color auto="1"/>
      </bottom>
      <diagonal/>
    </border>
    <border>
      <left style="thin">
        <color rgb="FF080808"/>
      </left>
      <right style="medium">
        <color auto="1"/>
      </right>
      <top/>
      <bottom style="thin">
        <color rgb="FF080808"/>
      </bottom>
      <diagonal/>
    </border>
    <border>
      <left style="medium">
        <color auto="1"/>
      </left>
      <right style="dotted">
        <color rgb="FF000000"/>
      </right>
      <top style="dotted">
        <color rgb="FF000000"/>
      </top>
      <bottom style="medium">
        <color auto="1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auto="1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/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/>
      <bottom style="thin">
        <color rgb="FF050505"/>
      </bottom>
      <diagonal/>
    </border>
    <border>
      <left style="thin">
        <color rgb="FF000000"/>
      </left>
      <right style="medium">
        <color auto="1"/>
      </right>
      <top style="dotted">
        <color rgb="FF000000"/>
      </top>
      <bottom style="medium">
        <color auto="1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/>
    <xf numFmtId="44" fontId="6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60" fillId="0" borderId="0" applyFont="0" applyFill="0" applyBorder="0" applyAlignment="0" applyProtection="0">
      <alignment vertical="center"/>
    </xf>
    <xf numFmtId="42" fontId="6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10" borderId="115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116" applyNumberFormat="0" applyFill="0" applyAlignment="0" applyProtection="0">
      <alignment vertical="center"/>
    </xf>
    <xf numFmtId="0" fontId="67" fillId="0" borderId="116" applyNumberFormat="0" applyFill="0" applyAlignment="0" applyProtection="0">
      <alignment vertical="center"/>
    </xf>
    <xf numFmtId="0" fontId="68" fillId="0" borderId="117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11" borderId="118" applyNumberFormat="0" applyAlignment="0" applyProtection="0">
      <alignment vertical="center"/>
    </xf>
    <xf numFmtId="0" fontId="70" fillId="12" borderId="119" applyNumberFormat="0" applyAlignment="0" applyProtection="0">
      <alignment vertical="center"/>
    </xf>
    <xf numFmtId="0" fontId="71" fillId="12" borderId="118" applyNumberFormat="0" applyAlignment="0" applyProtection="0">
      <alignment vertical="center"/>
    </xf>
    <xf numFmtId="0" fontId="72" fillId="13" borderId="120" applyNumberFormat="0" applyAlignment="0" applyProtection="0">
      <alignment vertical="center"/>
    </xf>
    <xf numFmtId="0" fontId="73" fillId="0" borderId="121" applyNumberFormat="0" applyFill="0" applyAlignment="0" applyProtection="0">
      <alignment vertical="center"/>
    </xf>
    <xf numFmtId="0" fontId="74" fillId="0" borderId="122" applyNumberFormat="0" applyFill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9" fillId="38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0" fillId="0" borderId="0"/>
  </cellStyleXfs>
  <cellXfs count="409">
    <xf numFmtId="0" fontId="0" fillId="0" borderId="0" xfId="0"/>
    <xf numFmtId="0" fontId="0" fillId="0" borderId="0" xfId="50" applyFill="1"/>
    <xf numFmtId="0" fontId="0" fillId="0" borderId="0" xfId="50"/>
    <xf numFmtId="0" fontId="1" fillId="0" borderId="0" xfId="0" applyFont="1"/>
    <xf numFmtId="0" fontId="2" fillId="0" borderId="0" xfId="0" applyFont="1"/>
    <xf numFmtId="0" fontId="3" fillId="0" borderId="0" xfId="54" applyFont="1" applyAlignment="1">
      <alignment horizontal="left" vertical="top"/>
    </xf>
    <xf numFmtId="0" fontId="0" fillId="0" borderId="0" xfId="54" applyFont="1" applyAlignment="1" applyProtection="1">
      <alignment wrapText="1"/>
      <protection locked="0"/>
    </xf>
    <xf numFmtId="0" fontId="4" fillId="0" borderId="0" xfId="55" applyFont="1" applyAlignment="1">
      <alignment horizontal="center" vertical="top"/>
    </xf>
    <xf numFmtId="0" fontId="5" fillId="2" borderId="1" xfId="55" applyFont="1" applyFill="1" applyBorder="1" applyAlignment="1">
      <alignment horizontal="left" vertical="center"/>
    </xf>
    <xf numFmtId="0" fontId="6" fillId="2" borderId="1" xfId="55" applyFont="1" applyFill="1" applyBorder="1" applyAlignment="1">
      <alignment horizontal="center" vertical="center" wrapText="1"/>
    </xf>
    <xf numFmtId="0" fontId="6" fillId="2" borderId="1" xfId="55" applyFont="1" applyFill="1" applyBorder="1" applyAlignment="1">
      <alignment horizontal="center" vertical="center"/>
    </xf>
    <xf numFmtId="0" fontId="7" fillId="0" borderId="1" xfId="55" applyFont="1" applyBorder="1" applyAlignment="1">
      <alignment horizontal="center" vertical="center"/>
    </xf>
    <xf numFmtId="0" fontId="7" fillId="0" borderId="1" xfId="55" applyFont="1" applyBorder="1" applyAlignment="1">
      <alignment horizontal="left" vertical="center" wrapText="1"/>
    </xf>
    <xf numFmtId="0" fontId="7" fillId="0" borderId="1" xfId="55" applyFont="1" applyBorder="1" applyAlignment="1">
      <alignment horizontal="left" vertical="center"/>
    </xf>
    <xf numFmtId="3" fontId="7" fillId="0" borderId="1" xfId="55" applyNumberFormat="1" applyFont="1" applyBorder="1" applyAlignment="1">
      <alignment horizontal="right" vertical="center"/>
    </xf>
    <xf numFmtId="0" fontId="7" fillId="0" borderId="1" xfId="55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left" vertical="center" wrapText="1"/>
    </xf>
    <xf numFmtId="0" fontId="7" fillId="0" borderId="1" xfId="55" applyFont="1" applyFill="1" applyBorder="1" applyAlignment="1">
      <alignment horizontal="left" vertical="center"/>
    </xf>
    <xf numFmtId="3" fontId="7" fillId="0" borderId="1" xfId="55" applyNumberFormat="1" applyFont="1" applyFill="1" applyBorder="1" applyAlignment="1">
      <alignment horizontal="right" vertical="center"/>
    </xf>
    <xf numFmtId="0" fontId="8" fillId="2" borderId="1" xfId="55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9" fillId="0" borderId="1" xfId="53" applyNumberFormat="1" applyFont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/>
    <xf numFmtId="3" fontId="10" fillId="0" borderId="1" xfId="0" applyNumberFormat="1" applyFont="1" applyBorder="1" applyAlignment="1">
      <alignment horizontal="left" wrapText="1"/>
    </xf>
    <xf numFmtId="49" fontId="11" fillId="0" borderId="1" xfId="58" applyNumberFormat="1" applyFont="1" applyBorder="1" applyAlignment="1" applyProtection="1">
      <alignment horizontal="center"/>
      <protection locked="0"/>
    </xf>
    <xf numFmtId="0" fontId="12" fillId="3" borderId="1" xfId="55" applyFont="1" applyFill="1" applyBorder="1" applyAlignment="1">
      <alignment horizontal="center" vertical="center"/>
    </xf>
    <xf numFmtId="0" fontId="12" fillId="3" borderId="1" xfId="55" applyFont="1" applyFill="1" applyBorder="1" applyAlignment="1">
      <alignment horizontal="left" vertical="center" wrapText="1"/>
    </xf>
    <xf numFmtId="0" fontId="12" fillId="3" borderId="1" xfId="55" applyFont="1" applyFill="1" applyBorder="1" applyAlignment="1">
      <alignment horizontal="left" vertical="center"/>
    </xf>
    <xf numFmtId="0" fontId="12" fillId="3" borderId="1" xfId="55" applyFont="1" applyFill="1" applyBorder="1" applyAlignment="1">
      <alignment horizontal="right" vertical="center"/>
    </xf>
    <xf numFmtId="3" fontId="12" fillId="3" borderId="1" xfId="55" applyNumberFormat="1" applyFont="1" applyFill="1" applyBorder="1" applyAlignment="1">
      <alignment horizontal="right" vertical="center"/>
    </xf>
    <xf numFmtId="0" fontId="7" fillId="0" borderId="1" xfId="55" applyFont="1" applyBorder="1" applyAlignment="1">
      <alignment horizontal="right" vertical="center"/>
    </xf>
    <xf numFmtId="0" fontId="12" fillId="4" borderId="1" xfId="55" applyFont="1" applyFill="1" applyBorder="1" applyAlignment="1">
      <alignment horizontal="center" vertical="center"/>
    </xf>
    <xf numFmtId="0" fontId="12" fillId="4" borderId="1" xfId="55" applyFont="1" applyFill="1" applyBorder="1" applyAlignment="1">
      <alignment horizontal="left" vertical="center" wrapText="1"/>
    </xf>
    <xf numFmtId="0" fontId="12" fillId="4" borderId="1" xfId="55" applyFont="1" applyFill="1" applyBorder="1" applyAlignment="1">
      <alignment horizontal="left" vertical="center"/>
    </xf>
    <xf numFmtId="0" fontId="12" fillId="4" borderId="1" xfId="55" applyFont="1" applyFill="1" applyBorder="1" applyAlignment="1">
      <alignment horizontal="right" vertical="center"/>
    </xf>
    <xf numFmtId="0" fontId="13" fillId="0" borderId="0" xfId="54" applyFont="1" applyAlignment="1">
      <alignment horizontal="left" vertical="top"/>
    </xf>
    <xf numFmtId="0" fontId="14" fillId="2" borderId="1" xfId="54" applyFont="1" applyFill="1" applyBorder="1" applyAlignment="1">
      <alignment horizontal="center" vertical="center" wrapText="1"/>
    </xf>
    <xf numFmtId="0" fontId="15" fillId="2" borderId="1" xfId="54" applyFont="1" applyFill="1" applyBorder="1" applyAlignment="1">
      <alignment horizontal="left" vertical="center"/>
    </xf>
    <xf numFmtId="0" fontId="14" fillId="2" borderId="1" xfId="54" applyFont="1" applyFill="1" applyBorder="1" applyAlignment="1">
      <alignment horizontal="center"/>
    </xf>
    <xf numFmtId="3" fontId="12" fillId="4" borderId="1" xfId="55" applyNumberFormat="1" applyFont="1" applyFill="1" applyBorder="1" applyAlignment="1">
      <alignment horizontal="right" vertical="center"/>
    </xf>
    <xf numFmtId="0" fontId="14" fillId="2" borderId="2" xfId="54" applyFont="1" applyFill="1" applyBorder="1" applyAlignment="1">
      <alignment horizontal="center" vertical="center" wrapText="1"/>
    </xf>
    <xf numFmtId="0" fontId="14" fillId="2" borderId="3" xfId="54" applyFont="1" applyFill="1" applyBorder="1" applyAlignment="1">
      <alignment horizontal="center" vertical="center" wrapText="1"/>
    </xf>
    <xf numFmtId="0" fontId="15" fillId="2" borderId="4" xfId="54" applyFont="1" applyFill="1" applyBorder="1" applyAlignment="1">
      <alignment horizontal="left" vertical="center"/>
    </xf>
    <xf numFmtId="0" fontId="15" fillId="2" borderId="5" xfId="54" applyFont="1" applyFill="1" applyBorder="1" applyAlignment="1">
      <alignment horizontal="left" vertical="center"/>
    </xf>
    <xf numFmtId="0" fontId="14" fillId="2" borderId="6" xfId="54" applyFont="1" applyFill="1" applyBorder="1" applyAlignment="1">
      <alignment horizontal="center" vertical="center"/>
    </xf>
    <xf numFmtId="0" fontId="14" fillId="2" borderId="7" xfId="54" applyFont="1" applyFill="1" applyBorder="1" applyAlignment="1">
      <alignment horizontal="center" vertical="center"/>
    </xf>
    <xf numFmtId="0" fontId="14" fillId="2" borderId="0" xfId="54" applyFont="1" applyFill="1" applyAlignment="1">
      <alignment horizontal="center" vertical="center" wrapText="1"/>
    </xf>
    <xf numFmtId="0" fontId="14" fillId="2" borderId="8" xfId="54" applyFont="1" applyFill="1" applyBorder="1" applyAlignment="1">
      <alignment horizontal="center" vertical="center" wrapText="1"/>
    </xf>
    <xf numFmtId="0" fontId="15" fillId="2" borderId="6" xfId="54" applyFont="1" applyFill="1" applyBorder="1" applyAlignment="1">
      <alignment horizontal="center" vertical="center"/>
    </xf>
    <xf numFmtId="0" fontId="15" fillId="2" borderId="7" xfId="54" applyFont="1" applyFill="1" applyBorder="1" applyAlignment="1">
      <alignment horizontal="center" vertical="center"/>
    </xf>
    <xf numFmtId="0" fontId="14" fillId="2" borderId="9" xfId="54" applyFont="1" applyFill="1" applyBorder="1" applyAlignment="1">
      <alignment horizontal="center" vertical="center" wrapText="1"/>
    </xf>
    <xf numFmtId="0" fontId="14" fillId="2" borderId="10" xfId="54" applyFont="1" applyFill="1" applyBorder="1" applyAlignment="1">
      <alignment horizontal="center" vertical="center" wrapText="1"/>
    </xf>
    <xf numFmtId="0" fontId="14" fillId="2" borderId="11" xfId="54" applyFont="1" applyFill="1" applyBorder="1" applyAlignment="1">
      <alignment horizontal="center" vertical="center"/>
    </xf>
    <xf numFmtId="0" fontId="15" fillId="2" borderId="11" xfId="54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0" fillId="0" borderId="0" xfId="0" applyAlignment="1" applyProtection="1">
      <alignment wrapText="1"/>
      <protection locked="0"/>
    </xf>
    <xf numFmtId="0" fontId="17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 vertical="top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left" vertical="center" wrapText="1"/>
    </xf>
    <xf numFmtId="0" fontId="22" fillId="5" borderId="28" xfId="0" applyFont="1" applyFill="1" applyBorder="1" applyAlignment="1">
      <alignment horizontal="center" vertical="center"/>
    </xf>
    <xf numFmtId="0" fontId="22" fillId="5" borderId="29" xfId="0" applyFont="1" applyFill="1" applyBorder="1" applyAlignment="1">
      <alignment horizontal="right" vertical="center" wrapText="1"/>
    </xf>
    <xf numFmtId="0" fontId="22" fillId="5" borderId="28" xfId="0" applyFont="1" applyFill="1" applyBorder="1" applyAlignment="1">
      <alignment horizontal="right" vertical="center" wrapText="1"/>
    </xf>
    <xf numFmtId="0" fontId="22" fillId="0" borderId="28" xfId="0" applyFont="1" applyBorder="1" applyAlignment="1">
      <alignment horizontal="right" vertical="center"/>
    </xf>
    <xf numFmtId="0" fontId="22" fillId="5" borderId="28" xfId="0" applyFont="1" applyFill="1" applyBorder="1" applyAlignment="1">
      <alignment horizontal="right" vertical="center"/>
    </xf>
    <xf numFmtId="0" fontId="23" fillId="0" borderId="30" xfId="0" applyFont="1" applyBorder="1" applyAlignment="1">
      <alignment horizontal="left" vertical="center"/>
    </xf>
    <xf numFmtId="0" fontId="24" fillId="0" borderId="18" xfId="0" applyFont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left" vertical="center" wrapText="1"/>
    </xf>
    <xf numFmtId="0" fontId="25" fillId="5" borderId="28" xfId="0" applyFont="1" applyFill="1" applyBorder="1" applyAlignment="1">
      <alignment horizontal="right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2" fillId="5" borderId="3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28" fillId="0" borderId="26" xfId="0" applyFont="1" applyBorder="1" applyAlignment="1">
      <alignment horizontal="center" vertical="center"/>
    </xf>
    <xf numFmtId="0" fontId="28" fillId="0" borderId="32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center" vertical="center"/>
    </xf>
    <xf numFmtId="3" fontId="28" fillId="0" borderId="28" xfId="0" applyNumberFormat="1" applyFont="1" applyBorder="1" applyAlignment="1">
      <alignment horizontal="right" vertical="center" wrapText="1"/>
    </xf>
    <xf numFmtId="3" fontId="28" fillId="0" borderId="28" xfId="0" applyNumberFormat="1" applyFont="1" applyBorder="1" applyAlignment="1">
      <alignment horizontal="right" vertical="center"/>
    </xf>
    <xf numFmtId="0" fontId="28" fillId="0" borderId="28" xfId="0" applyFont="1" applyBorder="1" applyAlignment="1">
      <alignment horizontal="left" vertical="center" wrapText="1"/>
    </xf>
    <xf numFmtId="0" fontId="18" fillId="6" borderId="34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8" fillId="0" borderId="28" xfId="0" applyFont="1" applyBorder="1" applyAlignment="1">
      <alignment horizontal="right" vertical="center"/>
    </xf>
    <xf numFmtId="3" fontId="28" fillId="0" borderId="38" xfId="0" applyNumberFormat="1" applyFont="1" applyBorder="1" applyAlignment="1">
      <alignment horizontal="right" vertical="center"/>
    </xf>
    <xf numFmtId="0" fontId="23" fillId="0" borderId="39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  <xf numFmtId="49" fontId="29" fillId="0" borderId="40" xfId="53" applyNumberFormat="1" applyFont="1" applyBorder="1" applyAlignment="1">
      <alignment horizontal="center"/>
    </xf>
    <xf numFmtId="0" fontId="30" fillId="0" borderId="1" xfId="0" applyFont="1" applyBorder="1" applyAlignment="1">
      <alignment horizontal="left" wrapText="1"/>
    </xf>
    <xf numFmtId="3" fontId="31" fillId="0" borderId="28" xfId="0" applyNumberFormat="1" applyFont="1" applyBorder="1" applyAlignment="1">
      <alignment horizontal="right" vertical="center" wrapText="1"/>
    </xf>
    <xf numFmtId="3" fontId="31" fillId="0" borderId="28" xfId="0" applyNumberFormat="1" applyFont="1" applyBorder="1" applyAlignment="1">
      <alignment horizontal="right" vertical="center"/>
    </xf>
    <xf numFmtId="0" fontId="28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left" vertical="center" wrapText="1"/>
    </xf>
    <xf numFmtId="49" fontId="29" fillId="0" borderId="0" xfId="53" applyNumberFormat="1" applyFont="1" applyAlignment="1">
      <alignment horizontal="center"/>
    </xf>
    <xf numFmtId="3" fontId="32" fillId="0" borderId="0" xfId="0" applyNumberFormat="1" applyFont="1" applyBorder="1" applyAlignment="1">
      <alignment horizontal="left" wrapText="1"/>
    </xf>
    <xf numFmtId="0" fontId="28" fillId="0" borderId="43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5" xfId="0" applyFont="1" applyBorder="1" applyAlignment="1">
      <alignment horizontal="left" vertical="center" wrapText="1"/>
    </xf>
    <xf numFmtId="49" fontId="29" fillId="0" borderId="46" xfId="53" applyNumberFormat="1" applyFont="1" applyBorder="1" applyAlignment="1">
      <alignment horizontal="center"/>
    </xf>
    <xf numFmtId="0" fontId="28" fillId="0" borderId="32" xfId="0" applyFont="1" applyFill="1" applyBorder="1" applyAlignment="1">
      <alignment horizontal="left" vertical="center" wrapText="1"/>
    </xf>
    <xf numFmtId="0" fontId="25" fillId="0" borderId="28" xfId="0" applyFont="1" applyBorder="1" applyAlignment="1">
      <alignment horizontal="right" vertical="center"/>
    </xf>
    <xf numFmtId="0" fontId="28" fillId="0" borderId="47" xfId="0" applyFont="1" applyBorder="1" applyAlignment="1">
      <alignment horizontal="center" vertical="center"/>
    </xf>
    <xf numFmtId="0" fontId="28" fillId="0" borderId="47" xfId="0" applyFont="1" applyBorder="1" applyAlignment="1">
      <alignment horizontal="left" vertical="center"/>
    </xf>
    <xf numFmtId="3" fontId="28" fillId="0" borderId="47" xfId="0" applyNumberFormat="1" applyFont="1" applyBorder="1" applyAlignment="1">
      <alignment horizontal="right" vertical="center" wrapText="1"/>
    </xf>
    <xf numFmtId="3" fontId="28" fillId="0" borderId="47" xfId="0" applyNumberFormat="1" applyFont="1" applyBorder="1" applyAlignment="1">
      <alignment horizontal="right" vertical="center"/>
    </xf>
    <xf numFmtId="0" fontId="28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 wrapText="1"/>
    </xf>
    <xf numFmtId="0" fontId="28" fillId="0" borderId="50" xfId="0" applyFont="1" applyBorder="1" applyAlignment="1">
      <alignment horizontal="center" vertical="center"/>
    </xf>
    <xf numFmtId="0" fontId="28" fillId="0" borderId="50" xfId="0" applyFont="1" applyBorder="1" applyAlignment="1">
      <alignment horizontal="left" vertical="center"/>
    </xf>
    <xf numFmtId="3" fontId="28" fillId="0" borderId="50" xfId="0" applyNumberFormat="1" applyFont="1" applyBorder="1" applyAlignment="1">
      <alignment horizontal="right" vertical="center" wrapText="1"/>
    </xf>
    <xf numFmtId="3" fontId="28" fillId="0" borderId="50" xfId="0" applyNumberFormat="1" applyFont="1" applyBorder="1" applyAlignment="1">
      <alignment horizontal="right" vertical="center"/>
    </xf>
    <xf numFmtId="49" fontId="33" fillId="0" borderId="51" xfId="58" applyNumberFormat="1" applyFont="1" applyBorder="1" applyAlignment="1" applyProtection="1">
      <alignment horizontal="center"/>
      <protection locked="0"/>
    </xf>
    <xf numFmtId="0" fontId="28" fillId="0" borderId="52" xfId="0" applyFont="1" applyBorder="1" applyAlignment="1">
      <alignment horizontal="left" vertical="center" wrapText="1"/>
    </xf>
    <xf numFmtId="0" fontId="28" fillId="0" borderId="52" xfId="0" applyFont="1" applyBorder="1" applyAlignment="1">
      <alignment horizontal="center" vertical="center"/>
    </xf>
    <xf numFmtId="0" fontId="28" fillId="0" borderId="52" xfId="0" applyFont="1" applyBorder="1" applyAlignment="1">
      <alignment horizontal="left" vertical="center"/>
    </xf>
    <xf numFmtId="3" fontId="28" fillId="0" borderId="52" xfId="0" applyNumberFormat="1" applyFont="1" applyBorder="1" applyAlignment="1">
      <alignment horizontal="right" vertical="center" wrapText="1"/>
    </xf>
    <xf numFmtId="3" fontId="28" fillId="0" borderId="52" xfId="0" applyNumberFormat="1" applyFont="1" applyBorder="1" applyAlignment="1">
      <alignment horizontal="right" vertical="center"/>
    </xf>
    <xf numFmtId="0" fontId="28" fillId="0" borderId="53" xfId="0" applyFont="1" applyBorder="1" applyAlignment="1">
      <alignment horizontal="center" vertical="center"/>
    </xf>
    <xf numFmtId="0" fontId="28" fillId="0" borderId="54" xfId="0" applyFont="1" applyBorder="1" applyAlignment="1">
      <alignment horizontal="left" vertical="center" wrapText="1"/>
    </xf>
    <xf numFmtId="0" fontId="28" fillId="0" borderId="54" xfId="0" applyFont="1" applyBorder="1" applyAlignment="1">
      <alignment horizontal="center" vertical="center"/>
    </xf>
    <xf numFmtId="0" fontId="28" fillId="0" borderId="54" xfId="0" applyFont="1" applyBorder="1" applyAlignment="1">
      <alignment horizontal="left" vertical="center"/>
    </xf>
    <xf numFmtId="3" fontId="28" fillId="0" borderId="54" xfId="0" applyNumberFormat="1" applyFont="1" applyBorder="1" applyAlignment="1">
      <alignment horizontal="right" vertical="center" wrapText="1"/>
    </xf>
    <xf numFmtId="3" fontId="28" fillId="0" borderId="54" xfId="0" applyNumberFormat="1" applyFont="1" applyBorder="1" applyAlignment="1">
      <alignment horizontal="right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23" fillId="0" borderId="57" xfId="0" applyFont="1" applyBorder="1" applyAlignment="1">
      <alignment horizontal="left" vertical="center"/>
    </xf>
    <xf numFmtId="9" fontId="22" fillId="0" borderId="28" xfId="0" applyNumberFormat="1" applyFont="1" applyBorder="1" applyAlignment="1">
      <alignment horizontal="right" vertical="center"/>
    </xf>
    <xf numFmtId="3" fontId="28" fillId="0" borderId="58" xfId="0" applyNumberFormat="1" applyFont="1" applyBorder="1" applyAlignment="1">
      <alignment horizontal="right" vertical="center"/>
    </xf>
    <xf numFmtId="3" fontId="28" fillId="0" borderId="59" xfId="0" applyNumberFormat="1" applyFont="1" applyBorder="1" applyAlignment="1">
      <alignment horizontal="right" vertical="center"/>
    </xf>
    <xf numFmtId="3" fontId="28" fillId="0" borderId="60" xfId="0" applyNumberFormat="1" applyFont="1" applyBorder="1" applyAlignment="1">
      <alignment horizontal="right" vertical="center"/>
    </xf>
    <xf numFmtId="3" fontId="28" fillId="0" borderId="61" xfId="0" applyNumberFormat="1" applyFont="1" applyBorder="1" applyAlignment="1">
      <alignment horizontal="right" vertical="center"/>
    </xf>
    <xf numFmtId="0" fontId="23" fillId="0" borderId="62" xfId="0" applyFont="1" applyBorder="1" applyAlignment="1">
      <alignment horizontal="left" vertical="center"/>
    </xf>
    <xf numFmtId="0" fontId="28" fillId="0" borderId="63" xfId="0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 wrapText="1"/>
    </xf>
    <xf numFmtId="0" fontId="28" fillId="0" borderId="65" xfId="0" applyFont="1" applyBorder="1" applyAlignment="1">
      <alignment horizontal="center" vertical="center"/>
    </xf>
    <xf numFmtId="0" fontId="28" fillId="0" borderId="65" xfId="0" applyFont="1" applyBorder="1" applyAlignment="1">
      <alignment horizontal="left" vertical="center"/>
    </xf>
    <xf numFmtId="3" fontId="28" fillId="0" borderId="65" xfId="0" applyNumberFormat="1" applyFont="1" applyBorder="1" applyAlignment="1">
      <alignment horizontal="right" vertical="center" wrapText="1"/>
    </xf>
    <xf numFmtId="3" fontId="28" fillId="0" borderId="65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vertical="top"/>
    </xf>
    <xf numFmtId="0" fontId="28" fillId="5" borderId="0" xfId="0" applyFont="1" applyFill="1" applyAlignment="1">
      <alignment horizontal="left" vertical="center"/>
    </xf>
    <xf numFmtId="0" fontId="34" fillId="2" borderId="66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34" fillId="2" borderId="67" xfId="0" applyFont="1" applyFill="1" applyBorder="1" applyAlignment="1">
      <alignment horizontal="left" vertical="center"/>
    </xf>
    <xf numFmtId="0" fontId="34" fillId="2" borderId="68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69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67" xfId="0" applyFont="1" applyFill="1" applyBorder="1" applyAlignment="1">
      <alignment horizontal="center" vertical="center"/>
    </xf>
    <xf numFmtId="0" fontId="34" fillId="2" borderId="70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71" xfId="0" applyFont="1" applyFill="1" applyBorder="1" applyAlignment="1">
      <alignment horizontal="center" vertical="center" wrapText="1"/>
    </xf>
    <xf numFmtId="0" fontId="34" fillId="2" borderId="72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177" fontId="35" fillId="0" borderId="0" xfId="1" applyNumberFormat="1" applyFont="1" applyFill="1"/>
    <xf numFmtId="177" fontId="36" fillId="0" borderId="0" xfId="1" applyNumberFormat="1" applyFont="1" applyFill="1"/>
    <xf numFmtId="3" fontId="0" fillId="0" borderId="0" xfId="0" applyNumberFormat="1"/>
    <xf numFmtId="3" fontId="28" fillId="0" borderId="73" xfId="0" applyNumberFormat="1" applyFont="1" applyBorder="1" applyAlignment="1">
      <alignment horizontal="right" vertical="center"/>
    </xf>
    <xf numFmtId="0" fontId="34" fillId="2" borderId="4" xfId="0" applyFont="1" applyFill="1" applyBorder="1" applyAlignment="1">
      <alignment horizontal="left" vertical="center"/>
    </xf>
    <xf numFmtId="0" fontId="0" fillId="0" borderId="0" xfId="0" applyFill="1"/>
    <xf numFmtId="0" fontId="37" fillId="0" borderId="0" xfId="0" applyFont="1"/>
    <xf numFmtId="0" fontId="13" fillId="0" borderId="0" xfId="51" applyFont="1" applyAlignment="1">
      <alignment horizontal="left" vertical="top"/>
    </xf>
    <xf numFmtId="0" fontId="0" fillId="0" borderId="0" xfId="51" applyFont="1" applyAlignment="1" applyProtection="1">
      <alignment wrapText="1"/>
      <protection locked="0"/>
    </xf>
    <xf numFmtId="0" fontId="38" fillId="0" borderId="0" xfId="56" applyFont="1" applyAlignment="1">
      <alignment horizontal="center" vertical="top"/>
    </xf>
    <xf numFmtId="0" fontId="39" fillId="0" borderId="0" xfId="56" applyFont="1" applyAlignment="1">
      <alignment horizontal="left" vertical="center"/>
    </xf>
    <xf numFmtId="0" fontId="39" fillId="0" borderId="0" xfId="56" applyFont="1" applyAlignment="1">
      <alignment horizontal="right" vertical="center"/>
    </xf>
    <xf numFmtId="0" fontId="40" fillId="2" borderId="74" xfId="56" applyFont="1" applyFill="1" applyBorder="1" applyAlignment="1">
      <alignment horizontal="left" vertical="center" wrapText="1"/>
    </xf>
    <xf numFmtId="0" fontId="40" fillId="2" borderId="75" xfId="56" applyFont="1" applyFill="1" applyBorder="1" applyAlignment="1">
      <alignment horizontal="center" vertical="center" wrapText="1"/>
    </xf>
    <xf numFmtId="0" fontId="40" fillId="2" borderId="75" xfId="56" applyFont="1" applyFill="1" applyBorder="1" applyAlignment="1">
      <alignment horizontal="left" vertical="center" wrapText="1"/>
    </xf>
    <xf numFmtId="0" fontId="40" fillId="2" borderId="76" xfId="56" applyFont="1" applyFill="1" applyBorder="1" applyAlignment="1">
      <alignment horizontal="center" vertical="center" wrapText="1"/>
    </xf>
    <xf numFmtId="0" fontId="40" fillId="2" borderId="77" xfId="56" applyFont="1" applyFill="1" applyBorder="1" applyAlignment="1">
      <alignment horizontal="left" vertical="center" wrapText="1"/>
    </xf>
    <xf numFmtId="0" fontId="40" fillId="2" borderId="78" xfId="56" applyFont="1" applyFill="1" applyBorder="1" applyAlignment="1">
      <alignment horizontal="center" vertical="center" wrapText="1"/>
    </xf>
    <xf numFmtId="0" fontId="40" fillId="2" borderId="78" xfId="56" applyFont="1" applyFill="1" applyBorder="1" applyAlignment="1">
      <alignment horizontal="left" vertical="center" wrapText="1"/>
    </xf>
    <xf numFmtId="0" fontId="40" fillId="2" borderId="79" xfId="56" applyFont="1" applyFill="1" applyBorder="1" applyAlignment="1">
      <alignment horizontal="center" vertical="center" wrapText="1"/>
    </xf>
    <xf numFmtId="0" fontId="40" fillId="2" borderId="80" xfId="56" applyFont="1" applyFill="1" applyBorder="1" applyAlignment="1">
      <alignment horizontal="center" vertical="center" wrapText="1"/>
    </xf>
    <xf numFmtId="0" fontId="40" fillId="2" borderId="24" xfId="56" applyFont="1" applyFill="1" applyBorder="1" applyAlignment="1">
      <alignment horizontal="center" vertical="center" wrapText="1"/>
    </xf>
    <xf numFmtId="0" fontId="40" fillId="2" borderId="81" xfId="56" applyFont="1" applyFill="1" applyBorder="1" applyAlignment="1">
      <alignment horizontal="center" vertical="center" wrapText="1"/>
    </xf>
    <xf numFmtId="0" fontId="40" fillId="2" borderId="82" xfId="56" applyFont="1" applyFill="1" applyBorder="1" applyAlignment="1">
      <alignment horizontal="center" vertical="center"/>
    </xf>
    <xf numFmtId="0" fontId="40" fillId="2" borderId="83" xfId="56" applyFont="1" applyFill="1" applyBorder="1" applyAlignment="1">
      <alignment horizontal="center" vertical="center" wrapText="1"/>
    </xf>
    <xf numFmtId="0" fontId="40" fillId="2" borderId="84" xfId="56" applyFont="1" applyFill="1" applyBorder="1" applyAlignment="1">
      <alignment horizontal="center" vertical="center" wrapText="1"/>
    </xf>
    <xf numFmtId="0" fontId="40" fillId="2" borderId="85" xfId="56" applyFont="1" applyFill="1" applyBorder="1" applyAlignment="1">
      <alignment horizontal="center" vertical="center" wrapText="1"/>
    </xf>
    <xf numFmtId="0" fontId="40" fillId="2" borderId="86" xfId="56" applyFont="1" applyFill="1" applyBorder="1" applyAlignment="1">
      <alignment horizontal="center" vertical="center" wrapText="1"/>
    </xf>
    <xf numFmtId="0" fontId="40" fillId="2" borderId="87" xfId="56" applyFont="1" applyFill="1" applyBorder="1" applyAlignment="1">
      <alignment horizontal="center" vertical="center"/>
    </xf>
    <xf numFmtId="0" fontId="40" fillId="2" borderId="88" xfId="56" applyFont="1" applyFill="1" applyBorder="1" applyAlignment="1">
      <alignment horizontal="center" vertical="center"/>
    </xf>
    <xf numFmtId="0" fontId="14" fillId="0" borderId="89" xfId="56" applyFont="1" applyBorder="1" applyAlignment="1">
      <alignment horizontal="center" vertical="center" wrapText="1"/>
    </xf>
    <xf numFmtId="0" fontId="14" fillId="0" borderId="90" xfId="56" applyFont="1" applyBorder="1" applyAlignment="1">
      <alignment horizontal="center" vertical="center"/>
    </xf>
    <xf numFmtId="0" fontId="14" fillId="0" borderId="91" xfId="56" applyFont="1" applyBorder="1" applyAlignment="1">
      <alignment horizontal="center" vertical="center"/>
    </xf>
    <xf numFmtId="0" fontId="22" fillId="0" borderId="92" xfId="56" applyFont="1" applyBorder="1" applyAlignment="1">
      <alignment horizontal="center" vertical="center"/>
    </xf>
    <xf numFmtId="0" fontId="22" fillId="0" borderId="24" xfId="56" applyFont="1" applyBorder="1" applyAlignment="1">
      <alignment horizontal="left" vertical="center" wrapText="1"/>
    </xf>
    <xf numFmtId="177" fontId="22" fillId="0" borderId="24" xfId="1" applyNumberFormat="1" applyFont="1" applyFill="1" applyBorder="1" applyAlignment="1">
      <alignment horizontal="right" vertical="center"/>
    </xf>
    <xf numFmtId="0" fontId="22" fillId="0" borderId="24" xfId="56" applyFont="1" applyBorder="1" applyAlignment="1">
      <alignment horizontal="left" vertical="center"/>
    </xf>
    <xf numFmtId="0" fontId="22" fillId="0" borderId="92" xfId="56" applyFont="1" applyFill="1" applyBorder="1" applyAlignment="1">
      <alignment horizontal="center" vertical="center"/>
    </xf>
    <xf numFmtId="0" fontId="22" fillId="0" borderId="24" xfId="56" applyFont="1" applyFill="1" applyBorder="1" applyAlignment="1">
      <alignment horizontal="left" vertical="center" wrapText="1"/>
    </xf>
    <xf numFmtId="0" fontId="22" fillId="0" borderId="24" xfId="56" applyFont="1" applyFill="1" applyBorder="1" applyAlignment="1">
      <alignment horizontal="left" vertical="center"/>
    </xf>
    <xf numFmtId="177" fontId="22" fillId="0" borderId="24" xfId="1" applyNumberFormat="1" applyFont="1" applyFill="1" applyBorder="1" applyAlignment="1">
      <alignment horizontal="right" vertical="center"/>
    </xf>
    <xf numFmtId="0" fontId="0" fillId="0" borderId="0" xfId="51" applyFont="1" applyFill="1" applyAlignment="1" applyProtection="1">
      <alignment wrapText="1"/>
      <protection locked="0"/>
    </xf>
    <xf numFmtId="0" fontId="40" fillId="2" borderId="93" xfId="56" applyFont="1" applyFill="1" applyBorder="1" applyAlignment="1">
      <alignment horizontal="center" vertical="center"/>
    </xf>
    <xf numFmtId="0" fontId="40" fillId="2" borderId="94" xfId="56" applyFont="1" applyFill="1" applyBorder="1" applyAlignment="1">
      <alignment horizontal="center" vertical="center" wrapText="1"/>
    </xf>
    <xf numFmtId="0" fontId="14" fillId="0" borderId="95" xfId="56" applyFont="1" applyBorder="1" applyAlignment="1">
      <alignment horizontal="center" vertical="center"/>
    </xf>
    <xf numFmtId="0" fontId="14" fillId="0" borderId="90" xfId="56" applyFont="1" applyFill="1" applyBorder="1" applyAlignment="1">
      <alignment horizontal="center" vertical="center"/>
    </xf>
    <xf numFmtId="0" fontId="14" fillId="0" borderId="91" xfId="56" applyFont="1" applyFill="1" applyBorder="1" applyAlignment="1">
      <alignment horizontal="center" vertical="center"/>
    </xf>
    <xf numFmtId="0" fontId="14" fillId="0" borderId="95" xfId="56" applyFont="1" applyFill="1" applyBorder="1" applyAlignment="1">
      <alignment horizontal="center" vertical="center"/>
    </xf>
    <xf numFmtId="177" fontId="22" fillId="0" borderId="24" xfId="1" applyNumberFormat="1" applyFont="1" applyBorder="1" applyAlignment="1">
      <alignment horizontal="right" vertical="center"/>
    </xf>
    <xf numFmtId="177" fontId="41" fillId="0" borderId="24" xfId="1" applyNumberFormat="1" applyFont="1" applyFill="1" applyBorder="1" applyAlignment="1">
      <alignment horizontal="right" vertical="center"/>
    </xf>
    <xf numFmtId="0" fontId="40" fillId="2" borderId="96" xfId="56" applyFont="1" applyFill="1" applyBorder="1" applyAlignment="1">
      <alignment horizontal="center" vertical="center" wrapText="1"/>
    </xf>
    <xf numFmtId="0" fontId="40" fillId="2" borderId="97" xfId="56" applyFont="1" applyFill="1" applyBorder="1" applyAlignment="1">
      <alignment horizontal="center" vertical="center"/>
    </xf>
    <xf numFmtId="0" fontId="14" fillId="0" borderId="98" xfId="56" applyFont="1" applyBorder="1" applyAlignment="1">
      <alignment horizontal="center" vertical="center"/>
    </xf>
    <xf numFmtId="177" fontId="22" fillId="0" borderId="99" xfId="1" applyNumberFormat="1" applyFont="1" applyFill="1" applyBorder="1" applyAlignment="1">
      <alignment horizontal="right" vertical="center" wrapText="1"/>
    </xf>
    <xf numFmtId="43" fontId="0" fillId="0" borderId="0" xfId="0" applyNumberFormat="1"/>
    <xf numFmtId="177" fontId="22" fillId="0" borderId="99" xfId="1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43" fontId="0" fillId="0" borderId="0" xfId="0" applyNumberFormat="1" applyFill="1"/>
    <xf numFmtId="177" fontId="22" fillId="0" borderId="99" xfId="1" applyNumberFormat="1" applyFont="1" applyBorder="1" applyAlignment="1">
      <alignment horizontal="right" vertical="center" wrapText="1"/>
    </xf>
    <xf numFmtId="0" fontId="25" fillId="0" borderId="92" xfId="56" applyFont="1" applyFill="1" applyBorder="1" applyAlignment="1">
      <alignment horizontal="center" vertical="center"/>
    </xf>
    <xf numFmtId="0" fontId="25" fillId="0" borderId="24" xfId="56" applyFont="1" applyFill="1" applyBorder="1" applyAlignment="1">
      <alignment horizontal="left" vertical="center" wrapText="1"/>
    </xf>
    <xf numFmtId="0" fontId="25" fillId="0" borderId="24" xfId="56" applyFont="1" applyFill="1" applyBorder="1" applyAlignment="1">
      <alignment horizontal="left" vertical="center"/>
    </xf>
    <xf numFmtId="177" fontId="25" fillId="0" borderId="24" xfId="1" applyNumberFormat="1" applyFont="1" applyFill="1" applyBorder="1" applyAlignment="1">
      <alignment horizontal="right" vertical="center"/>
    </xf>
    <xf numFmtId="49" fontId="41" fillId="0" borderId="1" xfId="53" applyNumberFormat="1" applyFont="1" applyBorder="1" applyAlignment="1">
      <alignment horizontal="center"/>
    </xf>
    <xf numFmtId="3" fontId="25" fillId="0" borderId="1" xfId="0" applyNumberFormat="1" applyFont="1" applyBorder="1" applyAlignment="1">
      <alignment horizontal="left" wrapText="1"/>
    </xf>
    <xf numFmtId="49" fontId="25" fillId="0" borderId="1" xfId="52" applyNumberFormat="1" applyFont="1" applyBorder="1" applyAlignment="1">
      <alignment horizontal="center" vertical="center"/>
    </xf>
    <xf numFmtId="0" fontId="25" fillId="0" borderId="1" xfId="52" applyFont="1" applyBorder="1" applyAlignment="1">
      <alignment wrapText="1"/>
    </xf>
    <xf numFmtId="0" fontId="22" fillId="2" borderId="92" xfId="56" applyFont="1" applyFill="1" applyBorder="1" applyAlignment="1">
      <alignment horizontal="center" vertical="center"/>
    </xf>
    <xf numFmtId="0" fontId="22" fillId="2" borderId="24" xfId="56" applyFont="1" applyFill="1" applyBorder="1" applyAlignment="1">
      <alignment horizontal="center" vertical="center" wrapText="1"/>
    </xf>
    <xf numFmtId="0" fontId="22" fillId="2" borderId="24" xfId="56" applyFont="1" applyFill="1" applyBorder="1" applyAlignment="1">
      <alignment horizontal="left" vertical="center"/>
    </xf>
    <xf numFmtId="3" fontId="22" fillId="2" borderId="24" xfId="56" applyNumberFormat="1" applyFont="1" applyFill="1" applyBorder="1" applyAlignment="1">
      <alignment horizontal="right" vertical="center"/>
    </xf>
    <xf numFmtId="3" fontId="42" fillId="2" borderId="24" xfId="56" applyNumberFormat="1" applyFont="1" applyFill="1" applyBorder="1" applyAlignment="1">
      <alignment horizontal="right" vertical="center"/>
    </xf>
    <xf numFmtId="0" fontId="22" fillId="5" borderId="92" xfId="56" applyFont="1" applyFill="1" applyBorder="1" applyAlignment="1">
      <alignment horizontal="center" vertical="center" wrapText="1"/>
    </xf>
    <xf numFmtId="0" fontId="22" fillId="5" borderId="24" xfId="56" applyFont="1" applyFill="1" applyBorder="1" applyAlignment="1">
      <alignment horizontal="left" vertical="center" wrapText="1"/>
    </xf>
    <xf numFmtId="0" fontId="22" fillId="5" borderId="24" xfId="56" applyFont="1" applyFill="1" applyBorder="1" applyAlignment="1">
      <alignment horizontal="right" vertical="center" wrapText="1"/>
    </xf>
    <xf numFmtId="3" fontId="22" fillId="5" borderId="24" xfId="56" applyNumberFormat="1" applyFont="1" applyFill="1" applyBorder="1" applyAlignment="1">
      <alignment horizontal="right" vertical="center" wrapText="1"/>
    </xf>
    <xf numFmtId="3" fontId="42" fillId="5" borderId="24" xfId="56" applyNumberFormat="1" applyFont="1" applyFill="1" applyBorder="1" applyAlignment="1">
      <alignment horizontal="right" vertical="center" wrapText="1"/>
    </xf>
    <xf numFmtId="0" fontId="13" fillId="0" borderId="100" xfId="51" applyFont="1" applyBorder="1" applyAlignment="1">
      <alignment horizontal="left" vertical="top"/>
    </xf>
    <xf numFmtId="3" fontId="0" fillId="0" borderId="0" xfId="51" applyNumberFormat="1" applyFont="1" applyAlignment="1" applyProtection="1">
      <alignment wrapText="1"/>
      <protection locked="0"/>
    </xf>
    <xf numFmtId="0" fontId="14" fillId="2" borderId="10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2" borderId="102" xfId="0" applyFont="1" applyFill="1" applyBorder="1" applyAlignment="1">
      <alignment horizontal="center" vertical="center" wrapText="1"/>
    </xf>
    <xf numFmtId="0" fontId="14" fillId="2" borderId="103" xfId="0" applyFont="1" applyFill="1" applyBorder="1" applyAlignment="1">
      <alignment horizontal="center" vertical="center" wrapText="1"/>
    </xf>
    <xf numFmtId="177" fontId="42" fillId="2" borderId="24" xfId="49" applyNumberFormat="1" applyFont="1" applyFill="1" applyBorder="1" applyAlignment="1">
      <alignment horizontal="right" vertical="center"/>
    </xf>
    <xf numFmtId="0" fontId="42" fillId="2" borderId="24" xfId="56" applyFont="1" applyFill="1" applyBorder="1" applyAlignment="1">
      <alignment horizontal="right" vertical="center"/>
    </xf>
    <xf numFmtId="0" fontId="22" fillId="2" borderId="24" xfId="56" applyFont="1" applyFill="1" applyBorder="1" applyAlignment="1">
      <alignment horizontal="right" vertical="center"/>
    </xf>
    <xf numFmtId="3" fontId="22" fillId="0" borderId="24" xfId="56" applyNumberFormat="1" applyFont="1" applyFill="1" applyBorder="1" applyAlignment="1">
      <alignment horizontal="right" vertical="center" wrapText="1"/>
    </xf>
    <xf numFmtId="0" fontId="22" fillId="0" borderId="24" xfId="56" applyFont="1" applyBorder="1" applyAlignment="1">
      <alignment horizontal="right" vertical="center" wrapText="1"/>
    </xf>
    <xf numFmtId="3" fontId="42" fillId="0" borderId="24" xfId="56" applyNumberFormat="1" applyFont="1" applyFill="1" applyBorder="1" applyAlignment="1">
      <alignment horizontal="right" vertical="center" wrapText="1"/>
    </xf>
    <xf numFmtId="3" fontId="0" fillId="0" borderId="0" xfId="51" applyNumberFormat="1" applyFont="1" applyFill="1" applyAlignment="1" applyProtection="1">
      <alignment wrapText="1"/>
      <protection locked="0"/>
    </xf>
    <xf numFmtId="0" fontId="15" fillId="0" borderId="0" xfId="0" applyFont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/>
    <xf numFmtId="177" fontId="25" fillId="0" borderId="99" xfId="1" applyNumberFormat="1" applyFont="1" applyFill="1" applyBorder="1" applyAlignment="1">
      <alignment horizontal="right" vertical="center" wrapText="1"/>
    </xf>
    <xf numFmtId="0" fontId="22" fillId="2" borderId="99" xfId="56" applyFont="1" applyFill="1" applyBorder="1" applyAlignment="1">
      <alignment horizontal="right" vertical="center" wrapText="1"/>
    </xf>
    <xf numFmtId="0" fontId="22" fillId="5" borderId="99" xfId="56" applyFont="1" applyFill="1" applyBorder="1" applyAlignment="1">
      <alignment horizontal="right" vertical="center" wrapText="1"/>
    </xf>
    <xf numFmtId="0" fontId="43" fillId="0" borderId="0" xfId="0" applyFont="1"/>
    <xf numFmtId="0" fontId="43" fillId="0" borderId="0" xfId="0" applyFont="1" applyFill="1" applyAlignment="1" applyProtection="1">
      <alignment wrapText="1"/>
      <protection locked="0"/>
    </xf>
    <xf numFmtId="0" fontId="44" fillId="0" borderId="0" xfId="0" applyFont="1" applyFill="1" applyBorder="1" applyAlignment="1">
      <alignment horizontal="left" vertical="top"/>
    </xf>
    <xf numFmtId="0" fontId="4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46" fillId="7" borderId="1" xfId="0" applyFont="1" applyFill="1" applyBorder="1" applyAlignment="1">
      <alignment horizontal="center" vertical="center"/>
    </xf>
    <xf numFmtId="0" fontId="46" fillId="7" borderId="1" xfId="0" applyFont="1" applyFill="1" applyBorder="1" applyAlignment="1">
      <alignment horizontal="left" vertical="center" wrapText="1"/>
    </xf>
    <xf numFmtId="0" fontId="46" fillId="7" borderId="1" xfId="0" applyFont="1" applyFill="1" applyBorder="1" applyAlignment="1">
      <alignment horizontal="left" vertical="center"/>
    </xf>
    <xf numFmtId="0" fontId="45" fillId="7" borderId="1" xfId="0" applyFont="1" applyFill="1" applyBorder="1" applyAlignment="1">
      <alignment horizontal="center" vertical="center"/>
    </xf>
    <xf numFmtId="0" fontId="45" fillId="7" borderId="1" xfId="0" applyFont="1" applyFill="1" applyBorder="1" applyAlignment="1">
      <alignment horizontal="left" vertical="center" wrapText="1"/>
    </xf>
    <xf numFmtId="0" fontId="45" fillId="7" borderId="1" xfId="0" applyFont="1" applyFill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6" fillId="0" borderId="0" xfId="0" applyFont="1" applyFill="1" applyBorder="1" applyAlignment="1">
      <alignment horizontal="left" vertical="top"/>
    </xf>
    <xf numFmtId="0" fontId="47" fillId="2" borderId="104" xfId="0" applyFont="1" applyFill="1" applyBorder="1" applyAlignment="1">
      <alignment horizontal="center" vertical="center" wrapText="1"/>
    </xf>
    <xf numFmtId="0" fontId="47" fillId="2" borderId="105" xfId="0" applyFont="1" applyFill="1" applyBorder="1" applyAlignment="1">
      <alignment horizontal="center" vertical="center" wrapText="1"/>
    </xf>
    <xf numFmtId="0" fontId="47" fillId="2" borderId="106" xfId="0" applyFont="1" applyFill="1" applyBorder="1" applyAlignment="1">
      <alignment horizontal="center" vertical="center" wrapText="1"/>
    </xf>
    <xf numFmtId="0" fontId="48" fillId="2" borderId="78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center" vertical="center"/>
    </xf>
    <xf numFmtId="0" fontId="47" fillId="2" borderId="107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>
      <alignment horizontal="center" vertical="center" wrapText="1"/>
    </xf>
    <xf numFmtId="0" fontId="47" fillId="2" borderId="108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/>
    </xf>
    <xf numFmtId="0" fontId="47" fillId="2" borderId="109" xfId="0" applyFont="1" applyFill="1" applyBorder="1" applyAlignment="1">
      <alignment horizontal="center" vertical="center" wrapText="1"/>
    </xf>
    <xf numFmtId="0" fontId="47" fillId="2" borderId="110" xfId="0" applyFont="1" applyFill="1" applyBorder="1" applyAlignment="1">
      <alignment horizontal="center" vertical="center" wrapText="1"/>
    </xf>
    <xf numFmtId="0" fontId="47" fillId="2" borderId="11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3" fontId="16" fillId="0" borderId="24" xfId="0" applyNumberFormat="1" applyFont="1" applyFill="1" applyBorder="1" applyAlignment="1">
      <alignment horizontal="right" vertical="center"/>
    </xf>
    <xf numFmtId="3" fontId="46" fillId="0" borderId="1" xfId="0" applyNumberFormat="1" applyFont="1" applyFill="1" applyBorder="1" applyAlignment="1">
      <alignment horizontal="right" vertical="center"/>
    </xf>
    <xf numFmtId="3" fontId="16" fillId="0" borderId="24" xfId="0" applyNumberFormat="1" applyFont="1" applyBorder="1" applyAlignment="1">
      <alignment horizontal="right" vertical="center"/>
    </xf>
    <xf numFmtId="3" fontId="46" fillId="0" borderId="1" xfId="0" applyNumberFormat="1" applyFont="1" applyBorder="1" applyAlignment="1">
      <alignment horizontal="right" vertical="center"/>
    </xf>
    <xf numFmtId="3" fontId="45" fillId="7" borderId="1" xfId="0" applyNumberFormat="1" applyFont="1" applyFill="1" applyBorder="1" applyAlignment="1">
      <alignment horizontal="right" vertical="center"/>
    </xf>
    <xf numFmtId="3" fontId="45" fillId="0" borderId="1" xfId="0" applyNumberFormat="1" applyFont="1" applyBorder="1" applyAlignment="1">
      <alignment horizontal="right" vertical="center"/>
    </xf>
    <xf numFmtId="3" fontId="43" fillId="0" borderId="0" xfId="0" applyNumberFormat="1" applyFont="1"/>
    <xf numFmtId="0" fontId="48" fillId="2" borderId="67" xfId="0" applyFont="1" applyFill="1" applyBorder="1" applyAlignment="1">
      <alignment horizontal="left" vertical="center"/>
    </xf>
    <xf numFmtId="0" fontId="47" fillId="2" borderId="4" xfId="0" applyFont="1" applyFill="1" applyBorder="1" applyAlignment="1">
      <alignment horizontal="left" vertical="center"/>
    </xf>
    <xf numFmtId="0" fontId="48" fillId="2" borderId="4" xfId="0" applyFont="1" applyFill="1" applyBorder="1" applyAlignment="1">
      <alignment horizontal="left" vertical="center"/>
    </xf>
    <xf numFmtId="0" fontId="13" fillId="0" borderId="0" xfId="57" applyFont="1" applyAlignment="1">
      <alignment horizontal="left" vertical="top"/>
    </xf>
    <xf numFmtId="0" fontId="0" fillId="0" borderId="0" xfId="57" applyFont="1" applyAlignment="1" applyProtection="1">
      <alignment wrapText="1"/>
      <protection locked="0"/>
    </xf>
    <xf numFmtId="0" fontId="38" fillId="0" borderId="0" xfId="0" applyFont="1" applyFill="1" applyBorder="1" applyAlignment="1">
      <alignment horizontal="center" vertical="top"/>
    </xf>
    <xf numFmtId="0" fontId="39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right" vertical="center"/>
    </xf>
    <xf numFmtId="0" fontId="49" fillId="6" borderId="1" xfId="0" applyFont="1" applyFill="1" applyBorder="1" applyAlignment="1">
      <alignment horizontal="left" vertical="center"/>
    </xf>
    <xf numFmtId="0" fontId="49" fillId="6" borderId="1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right" vertical="center"/>
    </xf>
    <xf numFmtId="178" fontId="40" fillId="6" borderId="1" xfId="0" applyNumberFormat="1" applyFont="1" applyFill="1" applyBorder="1" applyAlignment="1">
      <alignment horizontal="left" vertical="center"/>
    </xf>
    <xf numFmtId="0" fontId="40" fillId="6" borderId="1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left" vertical="center"/>
    </xf>
    <xf numFmtId="4" fontId="22" fillId="5" borderId="1" xfId="0" applyNumberFormat="1" applyFont="1" applyFill="1" applyBorder="1" applyAlignment="1">
      <alignment horizontal="right" vertical="center"/>
    </xf>
    <xf numFmtId="3" fontId="22" fillId="5" borderId="24" xfId="0" applyNumberFormat="1" applyFont="1" applyFill="1" applyBorder="1" applyAlignment="1">
      <alignment horizontal="right" vertical="center"/>
    </xf>
    <xf numFmtId="3" fontId="22" fillId="5" borderId="1" xfId="0" applyNumberFormat="1" applyFont="1" applyFill="1" applyBorder="1" applyAlignment="1">
      <alignment horizontal="right" vertical="center"/>
    </xf>
    <xf numFmtId="0" fontId="42" fillId="5" borderId="1" xfId="0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left" vertical="center"/>
    </xf>
    <xf numFmtId="4" fontId="42" fillId="5" borderId="1" xfId="0" applyNumberFormat="1" applyFont="1" applyFill="1" applyBorder="1" applyAlignment="1">
      <alignment horizontal="right" vertical="center"/>
    </xf>
    <xf numFmtId="3" fontId="42" fillId="5" borderId="24" xfId="0" applyNumberFormat="1" applyFont="1" applyFill="1" applyBorder="1" applyAlignment="1">
      <alignment horizontal="right" vertical="center"/>
    </xf>
    <xf numFmtId="3" fontId="42" fillId="5" borderId="1" xfId="0" applyNumberFormat="1" applyFont="1" applyFill="1" applyBorder="1" applyAlignment="1">
      <alignment horizontal="right" vertical="center"/>
    </xf>
    <xf numFmtId="0" fontId="42" fillId="5" borderId="1" xfId="0" applyFont="1" applyFill="1" applyBorder="1" applyAlignment="1">
      <alignment horizontal="left" vertical="center" wrapText="1"/>
    </xf>
    <xf numFmtId="0" fontId="40" fillId="5" borderId="1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left" vertical="center"/>
    </xf>
    <xf numFmtId="4" fontId="40" fillId="5" borderId="1" xfId="0" applyNumberFormat="1" applyFont="1" applyFill="1" applyBorder="1" applyAlignment="1">
      <alignment horizontal="right" vertical="center"/>
    </xf>
    <xf numFmtId="3" fontId="40" fillId="5" borderId="24" xfId="0" applyNumberFormat="1" applyFont="1" applyFill="1" applyBorder="1" applyAlignment="1">
      <alignment horizontal="right" vertical="center"/>
    </xf>
    <xf numFmtId="3" fontId="40" fillId="5" borderId="1" xfId="0" applyNumberFormat="1" applyFont="1" applyFill="1" applyBorder="1" applyAlignment="1">
      <alignment horizontal="right" vertical="center"/>
    </xf>
    <xf numFmtId="0" fontId="40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3" fontId="22" fillId="8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right" vertical="center"/>
    </xf>
    <xf numFmtId="1" fontId="22" fillId="5" borderId="1" xfId="3" applyNumberFormat="1" applyFont="1" applyFill="1" applyBorder="1" applyAlignment="1" applyProtection="1">
      <alignment horizontal="right" vertical="center"/>
    </xf>
    <xf numFmtId="179" fontId="0" fillId="0" borderId="0" xfId="0" applyNumberFormat="1"/>
    <xf numFmtId="1" fontId="22" fillId="5" borderId="1" xfId="0" applyNumberFormat="1" applyFont="1" applyFill="1" applyBorder="1" applyAlignment="1">
      <alignment horizontal="right" vertical="center"/>
    </xf>
    <xf numFmtId="1" fontId="42" fillId="5" borderId="1" xfId="3" applyNumberFormat="1" applyFont="1" applyFill="1" applyBorder="1" applyAlignment="1" applyProtection="1">
      <alignment horizontal="right" vertical="center"/>
    </xf>
    <xf numFmtId="3" fontId="22" fillId="9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42" fillId="5" borderId="1" xfId="0" applyNumberFormat="1" applyFont="1" applyFill="1" applyBorder="1" applyAlignment="1">
      <alignment horizontal="right" vertical="center"/>
    </xf>
    <xf numFmtId="1" fontId="40" fillId="5" borderId="1" xfId="0" applyNumberFormat="1" applyFont="1" applyFill="1" applyBorder="1" applyAlignment="1">
      <alignment horizontal="right" vertical="center"/>
    </xf>
    <xf numFmtId="2" fontId="0" fillId="0" borderId="0" xfId="0" applyNumberFormat="1"/>
    <xf numFmtId="49" fontId="29" fillId="0" borderId="1" xfId="53" applyNumberFormat="1" applyFont="1" applyBorder="1" applyAlignment="1">
      <alignment horizontal="center"/>
    </xf>
    <xf numFmtId="3" fontId="32" fillId="0" borderId="1" xfId="0" applyNumberFormat="1" applyFont="1" applyBorder="1" applyAlignment="1">
      <alignment horizontal="left" wrapText="1"/>
    </xf>
    <xf numFmtId="49" fontId="53" fillId="0" borderId="1" xfId="58" applyNumberFormat="1" applyFont="1" applyBorder="1" applyAlignment="1" applyProtection="1">
      <alignment horizontal="center"/>
      <protection locked="0"/>
    </xf>
    <xf numFmtId="0" fontId="30" fillId="0" borderId="1" xfId="53" applyFont="1" applyBorder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54" fillId="5" borderId="1" xfId="0" applyFont="1" applyFill="1" applyBorder="1" applyAlignment="1">
      <alignment horizontal="left" vertical="center" wrapText="1"/>
    </xf>
    <xf numFmtId="4" fontId="54" fillId="5" borderId="1" xfId="0" applyNumberFormat="1" applyFont="1" applyFill="1" applyBorder="1" applyAlignment="1">
      <alignment horizontal="right" vertical="center"/>
    </xf>
    <xf numFmtId="3" fontId="54" fillId="5" borderId="1" xfId="0" applyNumberFormat="1" applyFont="1" applyFill="1" applyBorder="1" applyAlignment="1">
      <alignment horizontal="right" vertical="center"/>
    </xf>
    <xf numFmtId="3" fontId="0" fillId="0" borderId="0" xfId="57" applyNumberFormat="1" applyFont="1" applyAlignment="1" applyProtection="1">
      <alignment wrapText="1"/>
      <protection locked="0"/>
    </xf>
    <xf numFmtId="0" fontId="55" fillId="2" borderId="1" xfId="0" applyFont="1" applyFill="1" applyBorder="1" applyAlignment="1">
      <alignment horizontal="center" wrapText="1"/>
    </xf>
    <xf numFmtId="0" fontId="55" fillId="2" borderId="1" xfId="0" applyFont="1" applyFill="1" applyBorder="1" applyAlignment="1">
      <alignment horizontal="center"/>
    </xf>
    <xf numFmtId="0" fontId="55" fillId="2" borderId="1" xfId="0" applyFont="1" applyFill="1" applyBorder="1" applyAlignment="1">
      <alignment horizontal="center" vertical="center"/>
    </xf>
    <xf numFmtId="49" fontId="56" fillId="0" borderId="0" xfId="53" applyNumberFormat="1" applyFont="1" applyAlignment="1">
      <alignment horizontal="center"/>
    </xf>
    <xf numFmtId="177" fontId="0" fillId="0" borderId="0" xfId="1" applyNumberFormat="1" applyFont="1"/>
    <xf numFmtId="180" fontId="0" fillId="0" borderId="0" xfId="0" applyNumberFormat="1"/>
    <xf numFmtId="3" fontId="57" fillId="0" borderId="0" xfId="0" applyNumberFormat="1" applyFont="1" applyBorder="1" applyAlignment="1">
      <alignment horizontal="left" wrapText="1"/>
    </xf>
    <xf numFmtId="0" fontId="0" fillId="0" borderId="0" xfId="0" applyFill="1" applyAlignment="1" applyProtection="1">
      <alignment wrapText="1"/>
      <protection locked="0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58" fillId="0" borderId="0" xfId="0" applyFont="1" applyFill="1" applyBorder="1" applyAlignment="1">
      <alignment horizontal="left" vertical="center"/>
    </xf>
    <xf numFmtId="0" fontId="59" fillId="2" borderId="112" xfId="0" applyFont="1" applyFill="1" applyBorder="1" applyAlignment="1">
      <alignment horizontal="center" vertical="center" wrapText="1"/>
    </xf>
    <xf numFmtId="0" fontId="59" fillId="2" borderId="113" xfId="0" applyFont="1" applyFill="1" applyBorder="1" applyAlignment="1">
      <alignment horizontal="center" vertical="center" wrapText="1"/>
    </xf>
    <xf numFmtId="0" fontId="59" fillId="2" borderId="113" xfId="0" applyFont="1" applyFill="1" applyBorder="1" applyAlignment="1">
      <alignment horizontal="center" vertical="center"/>
    </xf>
    <xf numFmtId="0" fontId="16" fillId="0" borderId="92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left" vertical="center"/>
    </xf>
    <xf numFmtId="3" fontId="16" fillId="2" borderId="24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3" fontId="16" fillId="0" borderId="0" xfId="0" applyNumberFormat="1" applyFont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0" fontId="15" fillId="2" borderId="67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59" fillId="2" borderId="114" xfId="0" applyFont="1" applyFill="1" applyBorder="1" applyAlignment="1">
      <alignment horizontal="center" vertical="center"/>
    </xf>
    <xf numFmtId="3" fontId="16" fillId="0" borderId="99" xfId="0" applyNumberFormat="1" applyFont="1" applyFill="1" applyBorder="1" applyAlignment="1">
      <alignment horizontal="right" vertical="center"/>
    </xf>
    <xf numFmtId="3" fontId="16" fillId="0" borderId="99" xfId="0" applyNumberFormat="1" applyFont="1" applyBorder="1" applyAlignment="1">
      <alignment horizontal="right" vertical="center"/>
    </xf>
  </cellXfs>
  <cellStyles count="5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0" xfId="50"/>
    <cellStyle name="Normal 19" xfId="51"/>
    <cellStyle name="Normal 2 2 2" xfId="52"/>
    <cellStyle name="Normal 2 3" xfId="53"/>
    <cellStyle name="Normal 25" xfId="54"/>
    <cellStyle name="Normal 44" xfId="55"/>
    <cellStyle name="Normal 48" xfId="56"/>
    <cellStyle name="Normal 9" xfId="57"/>
    <cellStyle name="Normal_Sheet1 3 2 2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15</xdr:col>
      <xdr:colOff>0</xdr:colOff>
      <xdr:row>128</xdr:row>
      <xdr:rowOff>0</xdr:rowOff>
    </xdr:from>
    <xdr:ext cx="9525" cy="733425"/>
    <xdr:sp>
      <xdr:nvSpPr>
        <xdr:cNvPr id="2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3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4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5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6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7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8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9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10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11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12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13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14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15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16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15</xdr:col>
      <xdr:colOff>0</xdr:colOff>
      <xdr:row>128</xdr:row>
      <xdr:rowOff>0</xdr:rowOff>
    </xdr:from>
    <xdr:ext cx="9525" cy="733425"/>
    <xdr:sp>
      <xdr:nvSpPr>
        <xdr:cNvPr id="17" name="AutoShape 292" descr="mail?cmd=cookie"/>
        <xdr:cNvSpPr>
          <a:spLocks noChangeAspect="1" noChangeArrowheads="1"/>
        </xdr:cNvSpPr>
      </xdr:nvSpPr>
      <xdr:spPr>
        <a:xfrm>
          <a:off x="14072235" y="3016567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11906</xdr:colOff>
      <xdr:row>73</xdr:row>
      <xdr:rowOff>59531</xdr:rowOff>
    </xdr:from>
    <xdr:ext cx="9525" cy="971550"/>
    <xdr:sp>
      <xdr:nvSpPr>
        <xdr:cNvPr id="2" name="AutoShape 292" descr="mail?cmd=cookie"/>
        <xdr:cNvSpPr>
          <a:spLocks noChangeAspect="1" noChangeArrowheads="1"/>
        </xdr:cNvSpPr>
      </xdr:nvSpPr>
      <xdr:spPr>
        <a:xfrm>
          <a:off x="11430" y="25967055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3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4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5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6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7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8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9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10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11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12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13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14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15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16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17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18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19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20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21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22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23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24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25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26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27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>
      <xdr:nvSpPr>
        <xdr:cNvPr id="28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29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>
      <xdr:nvSpPr>
        <xdr:cNvPr id="30" name="AutoShape 292" descr="mail?cmd=cookie"/>
        <xdr:cNvSpPr>
          <a:spLocks noChangeAspect="1" noChangeArrowheads="1"/>
        </xdr:cNvSpPr>
      </xdr:nvSpPr>
      <xdr:spPr>
        <a:xfrm>
          <a:off x="0" y="25908000"/>
          <a:ext cx="9525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9525" cy="295275"/>
    <xdr:sp>
      <xdr:nvSpPr>
        <xdr:cNvPr id="31" name="AutoShape 292" descr="mail?cmd=cookie"/>
        <xdr:cNvSpPr>
          <a:spLocks noChangeAspect="1" noChangeArrowheads="1"/>
        </xdr:cNvSpPr>
      </xdr:nvSpPr>
      <xdr:spPr>
        <a:xfrm>
          <a:off x="0" y="22393275"/>
          <a:ext cx="952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9525" cy="295275"/>
    <xdr:sp>
      <xdr:nvSpPr>
        <xdr:cNvPr id="32" name="AutoShape 292" descr="mail?cmd=cookie"/>
        <xdr:cNvSpPr>
          <a:spLocks noChangeAspect="1" noChangeArrowheads="1"/>
        </xdr:cNvSpPr>
      </xdr:nvSpPr>
      <xdr:spPr>
        <a:xfrm>
          <a:off x="0" y="22393275"/>
          <a:ext cx="952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9525" cy="104775"/>
    <xdr:sp>
      <xdr:nvSpPr>
        <xdr:cNvPr id="33" name="AutoShape 292" descr="mail?cmd=cookie"/>
        <xdr:cNvSpPr>
          <a:spLocks noChangeAspect="1" noChangeArrowheads="1"/>
        </xdr:cNvSpPr>
      </xdr:nvSpPr>
      <xdr:spPr>
        <a:xfrm>
          <a:off x="0" y="22393275"/>
          <a:ext cx="952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9525" cy="104775"/>
    <xdr:sp>
      <xdr:nvSpPr>
        <xdr:cNvPr id="34" name="AutoShape 292" descr="mail?cmd=cookie"/>
        <xdr:cNvSpPr>
          <a:spLocks noChangeAspect="1" noChangeArrowheads="1"/>
        </xdr:cNvSpPr>
      </xdr:nvSpPr>
      <xdr:spPr>
        <a:xfrm>
          <a:off x="0" y="22393275"/>
          <a:ext cx="952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9525" cy="104775"/>
    <xdr:sp>
      <xdr:nvSpPr>
        <xdr:cNvPr id="35" name="AutoShape 292" descr="mail?cmd=cookie"/>
        <xdr:cNvSpPr>
          <a:spLocks noChangeAspect="1" noChangeArrowheads="1"/>
        </xdr:cNvSpPr>
      </xdr:nvSpPr>
      <xdr:spPr>
        <a:xfrm>
          <a:off x="0" y="22393275"/>
          <a:ext cx="952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9525" cy="295275"/>
    <xdr:sp>
      <xdr:nvSpPr>
        <xdr:cNvPr id="36" name="AutoShape 292" descr="mail?cmd=cookie"/>
        <xdr:cNvSpPr>
          <a:spLocks noChangeAspect="1" noChangeArrowheads="1"/>
        </xdr:cNvSpPr>
      </xdr:nvSpPr>
      <xdr:spPr>
        <a:xfrm>
          <a:off x="0" y="22393275"/>
          <a:ext cx="952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9525" cy="295275"/>
    <xdr:sp>
      <xdr:nvSpPr>
        <xdr:cNvPr id="37" name="AutoShape 292" descr="mail?cmd=cookie"/>
        <xdr:cNvSpPr>
          <a:spLocks noChangeAspect="1" noChangeArrowheads="1"/>
        </xdr:cNvSpPr>
      </xdr:nvSpPr>
      <xdr:spPr>
        <a:xfrm>
          <a:off x="0" y="22393275"/>
          <a:ext cx="952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194</xdr:row>
      <xdr:rowOff>0</xdr:rowOff>
    </xdr:from>
    <xdr:ext cx="9525" cy="276225"/>
    <xdr:sp>
      <xdr:nvSpPr>
        <xdr:cNvPr id="2" name="AutoShape 292" descr="mail?cmd=cookie"/>
        <xdr:cNvSpPr>
          <a:spLocks noChangeAspect="1" noChangeArrowheads="1"/>
        </xdr:cNvSpPr>
      </xdr:nvSpPr>
      <xdr:spPr>
        <a:xfrm>
          <a:off x="0" y="41786175"/>
          <a:ext cx="9525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194</xdr:row>
      <xdr:rowOff>0</xdr:rowOff>
    </xdr:from>
    <xdr:ext cx="9525" cy="276225"/>
    <xdr:sp>
      <xdr:nvSpPr>
        <xdr:cNvPr id="3" name="AutoShape 292" descr="mail?cmd=cookie"/>
        <xdr:cNvSpPr>
          <a:spLocks noChangeAspect="1" noChangeArrowheads="1"/>
        </xdr:cNvSpPr>
      </xdr:nvSpPr>
      <xdr:spPr>
        <a:xfrm>
          <a:off x="0" y="41786175"/>
          <a:ext cx="9525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194</xdr:row>
      <xdr:rowOff>0</xdr:rowOff>
    </xdr:from>
    <xdr:ext cx="9525" cy="104775"/>
    <xdr:sp>
      <xdr:nvSpPr>
        <xdr:cNvPr id="4" name="AutoShape 292" descr="mail?cmd=cookie"/>
        <xdr:cNvSpPr>
          <a:spLocks noChangeAspect="1" noChangeArrowheads="1"/>
        </xdr:cNvSpPr>
      </xdr:nvSpPr>
      <xdr:spPr>
        <a:xfrm>
          <a:off x="0" y="41786175"/>
          <a:ext cx="952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194</xdr:row>
      <xdr:rowOff>0</xdr:rowOff>
    </xdr:from>
    <xdr:ext cx="9525" cy="104775"/>
    <xdr:sp>
      <xdr:nvSpPr>
        <xdr:cNvPr id="5" name="AutoShape 292" descr="mail?cmd=cookie"/>
        <xdr:cNvSpPr>
          <a:spLocks noChangeAspect="1" noChangeArrowheads="1"/>
        </xdr:cNvSpPr>
      </xdr:nvSpPr>
      <xdr:spPr>
        <a:xfrm>
          <a:off x="0" y="41786175"/>
          <a:ext cx="952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194</xdr:row>
      <xdr:rowOff>0</xdr:rowOff>
    </xdr:from>
    <xdr:ext cx="9525" cy="104775"/>
    <xdr:sp>
      <xdr:nvSpPr>
        <xdr:cNvPr id="6" name="AutoShape 292" descr="mail?cmd=cookie"/>
        <xdr:cNvSpPr>
          <a:spLocks noChangeAspect="1" noChangeArrowheads="1"/>
        </xdr:cNvSpPr>
      </xdr:nvSpPr>
      <xdr:spPr>
        <a:xfrm>
          <a:off x="0" y="41786175"/>
          <a:ext cx="952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194</xdr:row>
      <xdr:rowOff>0</xdr:rowOff>
    </xdr:from>
    <xdr:ext cx="9525" cy="276225"/>
    <xdr:sp>
      <xdr:nvSpPr>
        <xdr:cNvPr id="7" name="AutoShape 292" descr="mail?cmd=cookie"/>
        <xdr:cNvSpPr>
          <a:spLocks noChangeAspect="1" noChangeArrowheads="1"/>
        </xdr:cNvSpPr>
      </xdr:nvSpPr>
      <xdr:spPr>
        <a:xfrm>
          <a:off x="0" y="41786175"/>
          <a:ext cx="9525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194</xdr:row>
      <xdr:rowOff>0</xdr:rowOff>
    </xdr:from>
    <xdr:ext cx="9525" cy="276225"/>
    <xdr:sp>
      <xdr:nvSpPr>
        <xdr:cNvPr id="8" name="AutoShape 292" descr="mail?cmd=cookie"/>
        <xdr:cNvSpPr>
          <a:spLocks noChangeAspect="1" noChangeArrowheads="1"/>
        </xdr:cNvSpPr>
      </xdr:nvSpPr>
      <xdr:spPr>
        <a:xfrm>
          <a:off x="0" y="41786175"/>
          <a:ext cx="9525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194</xdr:row>
      <xdr:rowOff>0</xdr:rowOff>
    </xdr:from>
    <xdr:ext cx="9525" cy="676275"/>
    <xdr:sp>
      <xdr:nvSpPr>
        <xdr:cNvPr id="9" name="AutoShape 292" descr="mail?cmd=cookie"/>
        <xdr:cNvSpPr>
          <a:spLocks noChangeAspect="1" noChangeArrowheads="1"/>
        </xdr:cNvSpPr>
      </xdr:nvSpPr>
      <xdr:spPr>
        <a:xfrm>
          <a:off x="0" y="41786175"/>
          <a:ext cx="9525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194</xdr:row>
      <xdr:rowOff>0</xdr:rowOff>
    </xdr:from>
    <xdr:ext cx="9525" cy="676275"/>
    <xdr:sp>
      <xdr:nvSpPr>
        <xdr:cNvPr id="10" name="AutoShape 292" descr="mail?cmd=cookie"/>
        <xdr:cNvSpPr>
          <a:spLocks noChangeAspect="1" noChangeArrowheads="1"/>
        </xdr:cNvSpPr>
      </xdr:nvSpPr>
      <xdr:spPr>
        <a:xfrm>
          <a:off x="0" y="41786175"/>
          <a:ext cx="9525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194</xdr:row>
      <xdr:rowOff>0</xdr:rowOff>
    </xdr:from>
    <xdr:ext cx="9525" cy="676275"/>
    <xdr:sp>
      <xdr:nvSpPr>
        <xdr:cNvPr id="11" name="AutoShape 292" descr="mail?cmd=cookie"/>
        <xdr:cNvSpPr>
          <a:spLocks noChangeAspect="1" noChangeArrowheads="1"/>
        </xdr:cNvSpPr>
      </xdr:nvSpPr>
      <xdr:spPr>
        <a:xfrm>
          <a:off x="0" y="41786175"/>
          <a:ext cx="9525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194</xdr:row>
      <xdr:rowOff>0</xdr:rowOff>
    </xdr:from>
    <xdr:ext cx="9525" cy="676275"/>
    <xdr:sp>
      <xdr:nvSpPr>
        <xdr:cNvPr id="12" name="AutoShape 292" descr="mail?cmd=cookie"/>
        <xdr:cNvSpPr>
          <a:spLocks noChangeAspect="1" noChangeArrowheads="1"/>
        </xdr:cNvSpPr>
      </xdr:nvSpPr>
      <xdr:spPr>
        <a:xfrm>
          <a:off x="0" y="41786175"/>
          <a:ext cx="9525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193</xdr:row>
      <xdr:rowOff>0</xdr:rowOff>
    </xdr:from>
    <xdr:ext cx="9525" cy="676275"/>
    <xdr:sp>
      <xdr:nvSpPr>
        <xdr:cNvPr id="13" name="AutoShape 292" descr="mail?cmd=cookie"/>
        <xdr:cNvSpPr>
          <a:spLocks noChangeAspect="1" noChangeArrowheads="1"/>
        </xdr:cNvSpPr>
      </xdr:nvSpPr>
      <xdr:spPr>
        <a:xfrm>
          <a:off x="0" y="41614725"/>
          <a:ext cx="9525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193</xdr:row>
      <xdr:rowOff>0</xdr:rowOff>
    </xdr:from>
    <xdr:ext cx="9525" cy="676275"/>
    <xdr:sp>
      <xdr:nvSpPr>
        <xdr:cNvPr id="14" name="AutoShape 292" descr="mail?cmd=cookie"/>
        <xdr:cNvSpPr>
          <a:spLocks noChangeAspect="1" noChangeArrowheads="1"/>
        </xdr:cNvSpPr>
      </xdr:nvSpPr>
      <xdr:spPr>
        <a:xfrm>
          <a:off x="0" y="41614725"/>
          <a:ext cx="9525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193</xdr:row>
      <xdr:rowOff>0</xdr:rowOff>
    </xdr:from>
    <xdr:ext cx="9525" cy="676275"/>
    <xdr:sp>
      <xdr:nvSpPr>
        <xdr:cNvPr id="15" name="AutoShape 292" descr="mail?cmd=cookie"/>
        <xdr:cNvSpPr>
          <a:spLocks noChangeAspect="1" noChangeArrowheads="1"/>
        </xdr:cNvSpPr>
      </xdr:nvSpPr>
      <xdr:spPr>
        <a:xfrm>
          <a:off x="0" y="41614725"/>
          <a:ext cx="9525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193</xdr:row>
      <xdr:rowOff>0</xdr:rowOff>
    </xdr:from>
    <xdr:ext cx="9525" cy="676275"/>
    <xdr:sp>
      <xdr:nvSpPr>
        <xdr:cNvPr id="16" name="AutoShape 292" descr="mail?cmd=cookie"/>
        <xdr:cNvSpPr>
          <a:spLocks noChangeAspect="1" noChangeArrowheads="1"/>
        </xdr:cNvSpPr>
      </xdr:nvSpPr>
      <xdr:spPr>
        <a:xfrm>
          <a:off x="0" y="41614725"/>
          <a:ext cx="9525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193</xdr:row>
      <xdr:rowOff>0</xdr:rowOff>
    </xdr:from>
    <xdr:ext cx="9525" cy="876300"/>
    <xdr:sp>
      <xdr:nvSpPr>
        <xdr:cNvPr id="17" name="AutoShape 292" descr="mail?cmd=cookie"/>
        <xdr:cNvSpPr>
          <a:spLocks noChangeAspect="1" noChangeArrowheads="1"/>
        </xdr:cNvSpPr>
      </xdr:nvSpPr>
      <xdr:spPr>
        <a:xfrm>
          <a:off x="0" y="41614725"/>
          <a:ext cx="9525" cy="8763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193</xdr:row>
      <xdr:rowOff>0</xdr:rowOff>
    </xdr:from>
    <xdr:ext cx="9525" cy="876300"/>
    <xdr:sp>
      <xdr:nvSpPr>
        <xdr:cNvPr id="18" name="AutoShape 292" descr="mail?cmd=cookie"/>
        <xdr:cNvSpPr>
          <a:spLocks noChangeAspect="1" noChangeArrowheads="1"/>
        </xdr:cNvSpPr>
      </xdr:nvSpPr>
      <xdr:spPr>
        <a:xfrm>
          <a:off x="0" y="41614725"/>
          <a:ext cx="9525" cy="8763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193</xdr:row>
      <xdr:rowOff>0</xdr:rowOff>
    </xdr:from>
    <xdr:ext cx="9525" cy="876300"/>
    <xdr:sp>
      <xdr:nvSpPr>
        <xdr:cNvPr id="19" name="AutoShape 292" descr="mail?cmd=cookie"/>
        <xdr:cNvSpPr>
          <a:spLocks noChangeAspect="1" noChangeArrowheads="1"/>
        </xdr:cNvSpPr>
      </xdr:nvSpPr>
      <xdr:spPr>
        <a:xfrm>
          <a:off x="0" y="41614725"/>
          <a:ext cx="9525" cy="8763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193</xdr:row>
      <xdr:rowOff>0</xdr:rowOff>
    </xdr:from>
    <xdr:ext cx="9525" cy="876300"/>
    <xdr:sp>
      <xdr:nvSpPr>
        <xdr:cNvPr id="20" name="AutoShape 292" descr="mail?cmd=cookie"/>
        <xdr:cNvSpPr>
          <a:spLocks noChangeAspect="1" noChangeArrowheads="1"/>
        </xdr:cNvSpPr>
      </xdr:nvSpPr>
      <xdr:spPr>
        <a:xfrm>
          <a:off x="0" y="41614725"/>
          <a:ext cx="9525" cy="8763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11906</xdr:colOff>
      <xdr:row>88</xdr:row>
      <xdr:rowOff>59531</xdr:rowOff>
    </xdr:from>
    <xdr:ext cx="9525" cy="800100"/>
    <xdr:sp>
      <xdr:nvSpPr>
        <xdr:cNvPr id="21" name="AutoShape 292" descr="mail?cmd=cookie"/>
        <xdr:cNvSpPr>
          <a:spLocks noChangeAspect="1" noChangeArrowheads="1"/>
        </xdr:cNvSpPr>
      </xdr:nvSpPr>
      <xdr:spPr>
        <a:xfrm>
          <a:off x="11430" y="18489930"/>
          <a:ext cx="9525" cy="8001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22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23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24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25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26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27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28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29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30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31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32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33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34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35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36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37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38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39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40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41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42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43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44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45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46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47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48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49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50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51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52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53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54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55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56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57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58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59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60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619125"/>
    <xdr:sp>
      <xdr:nvSpPr>
        <xdr:cNvPr id="61" name="AutoShape 292" descr="mail?cmd=cookie"/>
        <xdr:cNvSpPr>
          <a:spLocks noChangeAspect="1" noChangeArrowheads="1"/>
        </xdr:cNvSpPr>
      </xdr:nvSpPr>
      <xdr:spPr>
        <a:xfrm>
          <a:off x="0" y="17649825"/>
          <a:ext cx="952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62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88</xdr:row>
      <xdr:rowOff>0</xdr:rowOff>
    </xdr:from>
    <xdr:ext cx="9525" cy="819150"/>
    <xdr:sp>
      <xdr:nvSpPr>
        <xdr:cNvPr id="63" name="AutoShape 292" descr="mail?cmd=cookie"/>
        <xdr:cNvSpPr>
          <a:spLocks noChangeAspect="1" noChangeArrowheads="1"/>
        </xdr:cNvSpPr>
      </xdr:nvSpPr>
      <xdr:spPr>
        <a:xfrm>
          <a:off x="0" y="1843087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64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65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66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67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68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69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70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71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72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73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74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600075"/>
    <xdr:sp>
      <xdr:nvSpPr>
        <xdr:cNvPr id="75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76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819150"/>
    <xdr:sp>
      <xdr:nvSpPr>
        <xdr:cNvPr id="77" name="AutoShape 292" descr="mail?cmd=cookie"/>
        <xdr:cNvSpPr>
          <a:spLocks noChangeAspect="1" noChangeArrowheads="1"/>
        </xdr:cNvSpPr>
      </xdr:nvSpPr>
      <xdr:spPr>
        <a:xfrm>
          <a:off x="0" y="18602325"/>
          <a:ext cx="9525" cy="8191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138</xdr:row>
      <xdr:rowOff>0</xdr:rowOff>
    </xdr:from>
    <xdr:ext cx="9525" cy="733425"/>
    <xdr:sp>
      <xdr:nvSpPr>
        <xdr:cNvPr id="2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3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4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5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6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7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8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9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10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11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12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13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14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15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16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>
      <xdr:nvSpPr>
        <xdr:cNvPr id="17" name="AutoShape 292" descr="mail?cmd=cookie"/>
        <xdr:cNvSpPr>
          <a:spLocks noChangeAspect="1" noChangeArrowheads="1"/>
        </xdr:cNvSpPr>
      </xdr:nvSpPr>
      <xdr:spPr>
        <a:xfrm>
          <a:off x="2176780" y="52549425"/>
          <a:ext cx="9525" cy="7334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8"/>
  <sheetViews>
    <sheetView workbookViewId="0">
      <selection activeCell="M20" sqref="M20:N20"/>
    </sheetView>
  </sheetViews>
  <sheetFormatPr defaultColWidth="9" defaultRowHeight="13.5"/>
  <cols>
    <col min="1" max="1" width="0.141666666666667" customWidth="1"/>
    <col min="2" max="2" width="9" customWidth="1"/>
    <col min="3" max="3" width="9.14166666666667" customWidth="1"/>
    <col min="4" max="4" width="24.5666666666667" customWidth="1"/>
    <col min="5" max="5" width="9" customWidth="1"/>
    <col min="6" max="6" width="15.425" customWidth="1"/>
    <col min="7" max="7" width="11.1416666666667" customWidth="1"/>
    <col min="8" max="8" width="14.5666666666667" customWidth="1"/>
    <col min="9" max="9" width="14" customWidth="1"/>
    <col min="10" max="10" width="13.5666666666667" customWidth="1"/>
    <col min="11" max="11" width="14.5666666666667" customWidth="1"/>
    <col min="12" max="12" width="11.1416666666667" customWidth="1"/>
    <col min="13" max="13" width="12.5666666666667" customWidth="1"/>
    <col min="14" max="14" width="13.5666666666667" customWidth="1"/>
    <col min="16" max="16" width="10.1416666666667" customWidth="1"/>
  </cols>
  <sheetData>
    <row r="1" spans="2:2">
      <c r="B1" s="4" t="s">
        <v>0</v>
      </c>
    </row>
    <row r="2" spans="2:2">
      <c r="B2" s="4" t="s">
        <v>1</v>
      </c>
    </row>
    <row r="3" spans="1:14">
      <c r="A3" s="387"/>
      <c r="B3" s="388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</row>
    <row r="4" ht="15" spans="1:14">
      <c r="A4" s="387"/>
      <c r="B4" s="389" t="s">
        <v>2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</row>
    <row r="5" ht="14.25" spans="1:14">
      <c r="A5" s="387"/>
      <c r="B5" s="390" t="s">
        <v>3</v>
      </c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</row>
    <row r="6" ht="41.25" customHeight="1" spans="1:14">
      <c r="A6" s="388"/>
      <c r="B6" s="391" t="s">
        <v>4</v>
      </c>
      <c r="C6" s="392" t="s">
        <v>5</v>
      </c>
      <c r="D6" s="392" t="s">
        <v>6</v>
      </c>
      <c r="E6" s="392" t="s">
        <v>7</v>
      </c>
      <c r="F6" s="392" t="s">
        <v>8</v>
      </c>
      <c r="G6" s="393" t="s">
        <v>9</v>
      </c>
      <c r="H6" s="393" t="s">
        <v>10</v>
      </c>
      <c r="I6" s="393" t="s">
        <v>11</v>
      </c>
      <c r="J6" s="393" t="s">
        <v>12</v>
      </c>
      <c r="K6" s="393" t="s">
        <v>13</v>
      </c>
      <c r="L6" s="393" t="s">
        <v>14</v>
      </c>
      <c r="M6" s="393" t="s">
        <v>15</v>
      </c>
      <c r="N6" s="406" t="s">
        <v>16</v>
      </c>
    </row>
    <row r="7" spans="1:14">
      <c r="A7" s="387"/>
      <c r="B7" s="394" t="s">
        <v>17</v>
      </c>
      <c r="C7" s="395" t="s">
        <v>18</v>
      </c>
      <c r="D7" s="395" t="s">
        <v>19</v>
      </c>
      <c r="E7" s="395">
        <v>2025</v>
      </c>
      <c r="F7" s="396" t="s">
        <v>20</v>
      </c>
      <c r="G7" s="316">
        <v>700000</v>
      </c>
      <c r="H7" s="316">
        <v>2393427000</v>
      </c>
      <c r="I7" s="316">
        <v>15294449000</v>
      </c>
      <c r="J7" s="316">
        <v>2508370000</v>
      </c>
      <c r="K7" s="316">
        <v>4350193000</v>
      </c>
      <c r="L7" s="316">
        <v>10000000</v>
      </c>
      <c r="M7" s="316">
        <v>700000000</v>
      </c>
      <c r="N7" s="407">
        <f>H7+I7+J7+K7+L7+M7+G7</f>
        <v>25257139000</v>
      </c>
    </row>
    <row r="8" spans="1:14">
      <c r="A8" s="387"/>
      <c r="B8" s="394" t="s">
        <v>17</v>
      </c>
      <c r="C8" s="395" t="s">
        <v>18</v>
      </c>
      <c r="D8" s="395" t="s">
        <v>19</v>
      </c>
      <c r="E8" s="395">
        <v>2025</v>
      </c>
      <c r="F8" s="396" t="s">
        <v>21</v>
      </c>
      <c r="G8" s="318">
        <v>4390000</v>
      </c>
      <c r="H8" s="318">
        <v>1199674000</v>
      </c>
      <c r="I8" s="318">
        <v>16073258100</v>
      </c>
      <c r="J8" s="318">
        <v>2587844000</v>
      </c>
      <c r="K8" s="318">
        <v>4268493000</v>
      </c>
      <c r="L8" s="318">
        <v>6500000</v>
      </c>
      <c r="M8" s="318">
        <v>840397725</v>
      </c>
      <c r="N8" s="408">
        <f t="shared" ref="N8:N13" si="0">H8+I8+J8+K8+L8+M8+G8</f>
        <v>24980556825</v>
      </c>
    </row>
    <row r="9" spans="1:14">
      <c r="A9" s="387"/>
      <c r="B9" s="394" t="s">
        <v>17</v>
      </c>
      <c r="C9" s="395" t="s">
        <v>18</v>
      </c>
      <c r="D9" s="395" t="s">
        <v>19</v>
      </c>
      <c r="E9" s="395">
        <v>2025</v>
      </c>
      <c r="F9" s="396" t="s">
        <v>22</v>
      </c>
      <c r="G9" s="318">
        <v>3812000</v>
      </c>
      <c r="H9" s="318">
        <v>1196437402</v>
      </c>
      <c r="I9" s="318">
        <v>16066032825</v>
      </c>
      <c r="J9" s="318">
        <v>2578850214</v>
      </c>
      <c r="K9" s="318">
        <v>4260565040</v>
      </c>
      <c r="L9" s="318">
        <v>6371073</v>
      </c>
      <c r="M9" s="318">
        <v>834684793</v>
      </c>
      <c r="N9" s="408">
        <f t="shared" si="0"/>
        <v>24946753347</v>
      </c>
    </row>
    <row r="10" spans="1:14">
      <c r="A10" s="387"/>
      <c r="B10" s="394" t="s">
        <v>17</v>
      </c>
      <c r="C10" s="395" t="s">
        <v>18</v>
      </c>
      <c r="D10" s="395" t="s">
        <v>19</v>
      </c>
      <c r="E10" s="395">
        <v>2025</v>
      </c>
      <c r="F10" s="396" t="s">
        <v>23</v>
      </c>
      <c r="G10" s="318">
        <v>0</v>
      </c>
      <c r="H10" s="318">
        <f>'A,2.1'!J12</f>
        <v>1246297</v>
      </c>
      <c r="I10" s="318">
        <v>0</v>
      </c>
      <c r="J10" s="318">
        <v>0</v>
      </c>
      <c r="K10" s="318">
        <f>'A,2.1'!M12</f>
        <v>1842261</v>
      </c>
      <c r="L10" s="318"/>
      <c r="M10" s="318"/>
      <c r="N10" s="408">
        <f t="shared" si="0"/>
        <v>3088558</v>
      </c>
    </row>
    <row r="11" spans="1:14">
      <c r="A11" s="387"/>
      <c r="B11" s="394" t="s">
        <v>17</v>
      </c>
      <c r="C11" s="395"/>
      <c r="D11" s="395" t="s">
        <v>24</v>
      </c>
      <c r="E11" s="395">
        <v>2025</v>
      </c>
      <c r="F11" s="396"/>
      <c r="G11" s="318">
        <f>G8-G9</f>
        <v>578000</v>
      </c>
      <c r="H11" s="318">
        <f>H8-H9</f>
        <v>3236598</v>
      </c>
      <c r="I11" s="318">
        <f t="shared" ref="I11:M11" si="1">I8-I9</f>
        <v>7225275</v>
      </c>
      <c r="J11" s="318">
        <f t="shared" si="1"/>
        <v>8993786</v>
      </c>
      <c r="K11" s="318">
        <f t="shared" si="1"/>
        <v>7927960</v>
      </c>
      <c r="L11" s="318">
        <f t="shared" si="1"/>
        <v>128927</v>
      </c>
      <c r="M11" s="318">
        <f t="shared" si="1"/>
        <v>5712932</v>
      </c>
      <c r="N11" s="408">
        <f t="shared" si="0"/>
        <v>33803478</v>
      </c>
    </row>
    <row r="12" spans="1:14">
      <c r="A12" s="387"/>
      <c r="B12" s="394" t="s">
        <v>17</v>
      </c>
      <c r="C12" s="395"/>
      <c r="D12" s="395" t="s">
        <v>25</v>
      </c>
      <c r="E12" s="395">
        <v>2025</v>
      </c>
      <c r="F12" s="396"/>
      <c r="G12" s="318">
        <f>G9/G8*100</f>
        <v>86.8337129840547</v>
      </c>
      <c r="H12" s="318">
        <f>H9/H8*100</f>
        <v>99.7302102071063</v>
      </c>
      <c r="I12" s="318">
        <f t="shared" ref="I12:N12" si="2">I9/I8*100</f>
        <v>99.9550478505661</v>
      </c>
      <c r="J12" s="318">
        <f t="shared" si="2"/>
        <v>99.6524602719484</v>
      </c>
      <c r="K12" s="318">
        <f t="shared" si="2"/>
        <v>99.8142679395281</v>
      </c>
      <c r="L12" s="318">
        <f t="shared" si="2"/>
        <v>98.0165076923077</v>
      </c>
      <c r="M12" s="318">
        <f t="shared" si="2"/>
        <v>99.3202109156114</v>
      </c>
      <c r="N12" s="408">
        <f t="shared" si="2"/>
        <v>99.8646808466408</v>
      </c>
    </row>
    <row r="13" spans="1:14">
      <c r="A13" s="387"/>
      <c r="B13" s="394" t="s">
        <v>17</v>
      </c>
      <c r="C13" s="395"/>
      <c r="D13" s="395" t="s">
        <v>26</v>
      </c>
      <c r="E13" s="395">
        <v>2025</v>
      </c>
      <c r="F13" s="396" t="s">
        <v>22</v>
      </c>
      <c r="G13" s="318">
        <v>0</v>
      </c>
      <c r="H13" s="318">
        <v>57365272</v>
      </c>
      <c r="I13" s="318">
        <v>0</v>
      </c>
      <c r="J13" s="318">
        <v>0</v>
      </c>
      <c r="K13" s="318">
        <v>206820383</v>
      </c>
      <c r="L13" s="318">
        <v>0</v>
      </c>
      <c r="M13" s="318">
        <v>0</v>
      </c>
      <c r="N13" s="408">
        <f t="shared" si="0"/>
        <v>264185655</v>
      </c>
    </row>
    <row r="14" spans="1:14">
      <c r="A14" s="387"/>
      <c r="B14" s="394" t="s">
        <v>17</v>
      </c>
      <c r="C14" s="395"/>
      <c r="D14" s="395" t="s">
        <v>27</v>
      </c>
      <c r="E14" s="395">
        <v>2025</v>
      </c>
      <c r="F14" s="396" t="s">
        <v>20</v>
      </c>
      <c r="G14" s="318">
        <v>12432</v>
      </c>
      <c r="H14" s="318"/>
      <c r="I14" s="318"/>
      <c r="J14" s="318"/>
      <c r="K14" s="318"/>
      <c r="L14" s="318"/>
      <c r="M14" s="318"/>
      <c r="N14" s="408">
        <v>0</v>
      </c>
    </row>
    <row r="15" spans="1:14">
      <c r="A15" s="387"/>
      <c r="B15" s="394" t="s">
        <v>17</v>
      </c>
      <c r="C15" s="395"/>
      <c r="D15" s="395" t="s">
        <v>27</v>
      </c>
      <c r="E15" s="395">
        <v>2025</v>
      </c>
      <c r="F15" s="396" t="s">
        <v>21</v>
      </c>
      <c r="G15" s="316">
        <v>12432</v>
      </c>
      <c r="H15" s="316"/>
      <c r="I15" s="316"/>
      <c r="J15" s="316"/>
      <c r="K15" s="316"/>
      <c r="L15" s="316"/>
      <c r="M15" s="316"/>
      <c r="N15" s="407">
        <v>0</v>
      </c>
    </row>
    <row r="16" spans="1:14">
      <c r="A16" s="387"/>
      <c r="B16" s="394" t="s">
        <v>17</v>
      </c>
      <c r="C16" s="395"/>
      <c r="D16" s="395" t="s">
        <v>27</v>
      </c>
      <c r="E16" s="395">
        <v>2025</v>
      </c>
      <c r="F16" s="396" t="s">
        <v>28</v>
      </c>
      <c r="G16" s="397">
        <v>11502</v>
      </c>
      <c r="H16" s="316"/>
      <c r="I16" s="316"/>
      <c r="J16" s="316"/>
      <c r="K16" s="316"/>
      <c r="L16" s="316"/>
      <c r="M16" s="316"/>
      <c r="N16" s="407">
        <v>0</v>
      </c>
    </row>
    <row r="17" spans="1:16">
      <c r="A17" s="387"/>
      <c r="B17" s="398"/>
      <c r="C17" s="398"/>
      <c r="D17" s="398"/>
      <c r="E17" s="398"/>
      <c r="F17" s="399"/>
      <c r="G17" s="400"/>
      <c r="H17" s="401"/>
      <c r="I17" s="401"/>
      <c r="J17" s="401"/>
      <c r="K17" s="401"/>
      <c r="L17" s="401"/>
      <c r="M17" s="401"/>
      <c r="N17" s="401"/>
      <c r="P17" s="183"/>
    </row>
    <row r="18" spans="1:14">
      <c r="A18" s="387"/>
      <c r="B18" s="398"/>
      <c r="C18" s="398"/>
      <c r="D18" s="398"/>
      <c r="E18" s="398"/>
      <c r="F18" s="399"/>
      <c r="G18" s="400"/>
      <c r="H18" s="401"/>
      <c r="I18" s="401"/>
      <c r="J18" s="401"/>
      <c r="K18" s="401"/>
      <c r="L18" s="401"/>
      <c r="M18" s="401"/>
      <c r="N18" s="401"/>
    </row>
    <row r="19" spans="1:14">
      <c r="A19" s="402"/>
      <c r="B19" s="402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</row>
    <row r="20" spans="1:14">
      <c r="A20" s="387"/>
      <c r="B20" s="262" t="s">
        <v>29</v>
      </c>
      <c r="C20" s="262"/>
      <c r="D20" s="262"/>
      <c r="E20" s="403" t="s">
        <v>30</v>
      </c>
      <c r="F20" s="404"/>
      <c r="G20" s="404"/>
      <c r="I20" s="262" t="s">
        <v>31</v>
      </c>
      <c r="J20" s="262"/>
      <c r="K20" s="262"/>
      <c r="L20" s="403" t="s">
        <v>30</v>
      </c>
      <c r="M20" s="404"/>
      <c r="N20" s="404"/>
    </row>
    <row r="21" spans="1:14">
      <c r="A21" s="387"/>
      <c r="B21" s="262"/>
      <c r="C21" s="262"/>
      <c r="D21" s="262"/>
      <c r="E21" s="403" t="s">
        <v>32</v>
      </c>
      <c r="F21" s="405"/>
      <c r="G21" s="405"/>
      <c r="I21" s="262"/>
      <c r="J21" s="262"/>
      <c r="K21" s="262"/>
      <c r="L21" s="403" t="s">
        <v>32</v>
      </c>
      <c r="M21" s="405"/>
      <c r="N21" s="405"/>
    </row>
    <row r="22" spans="1:14">
      <c r="A22" s="387"/>
      <c r="B22" s="262"/>
      <c r="C22" s="262"/>
      <c r="D22" s="262"/>
      <c r="E22" s="403" t="s">
        <v>33</v>
      </c>
      <c r="F22" s="405"/>
      <c r="G22" s="405"/>
      <c r="I22" s="262"/>
      <c r="J22" s="262"/>
      <c r="K22" s="262"/>
      <c r="L22" s="403" t="s">
        <v>33</v>
      </c>
      <c r="M22" s="405"/>
      <c r="N22" s="405"/>
    </row>
    <row r="23" spans="1:14">
      <c r="A23" s="387"/>
      <c r="B23" s="402"/>
      <c r="C23" s="402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</row>
    <row r="28" spans="7:7">
      <c r="G28" s="183"/>
    </row>
  </sheetData>
  <mergeCells count="12">
    <mergeCell ref="B4:N4"/>
    <mergeCell ref="B5:N5"/>
    <mergeCell ref="A19:B19"/>
    <mergeCell ref="F20:G20"/>
    <mergeCell ref="M20:N20"/>
    <mergeCell ref="F21:G21"/>
    <mergeCell ref="M21:N21"/>
    <mergeCell ref="F22:G22"/>
    <mergeCell ref="M22:N22"/>
    <mergeCell ref="B23:C23"/>
    <mergeCell ref="B20:D22"/>
    <mergeCell ref="I20:K22"/>
  </mergeCells>
  <pageMargins left="0" right="0" top="0" bottom="0" header="0" footer="0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0"/>
  <sheetViews>
    <sheetView zoomScale="110" zoomScaleNormal="110" workbookViewId="0">
      <pane xSplit="3" ySplit="13" topLeftCell="D90" activePane="bottomRight" state="frozen"/>
      <selection/>
      <selection pane="topRight"/>
      <selection pane="bottomLeft"/>
      <selection pane="bottomRight" activeCell="I152" sqref="I152"/>
    </sheetView>
  </sheetViews>
  <sheetFormatPr defaultColWidth="9" defaultRowHeight="13.5"/>
  <cols>
    <col min="1" max="1" width="9.85833333333333" customWidth="1"/>
    <col min="2" max="2" width="36.5666666666667" customWidth="1"/>
    <col min="3" max="3" width="16" customWidth="1"/>
    <col min="4" max="4" width="6.56666666666667" customWidth="1"/>
    <col min="5" max="5" width="12.2833333333333" customWidth="1"/>
    <col min="6" max="6" width="5.70833333333333" customWidth="1"/>
    <col min="7" max="7" width="12.7083333333333" customWidth="1"/>
    <col min="8" max="8" width="5" customWidth="1"/>
    <col min="9" max="9" width="12.8583333333333" customWidth="1"/>
    <col min="10" max="10" width="13.7083333333333" customWidth="1"/>
    <col min="11" max="11" width="7.70833333333333" customWidth="1"/>
    <col min="12" max="12" width="11" customWidth="1"/>
    <col min="13" max="13" width="7.70833333333333" customWidth="1"/>
    <col min="15" max="15" width="18" customWidth="1"/>
  </cols>
  <sheetData>
    <row r="1" spans="1:1">
      <c r="A1" s="4" t="s">
        <v>34</v>
      </c>
    </row>
    <row r="2" spans="1:1">
      <c r="A2" s="4" t="s">
        <v>1</v>
      </c>
    </row>
    <row r="3" spans="1:13">
      <c r="A3" s="326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</row>
    <row r="4" ht="15" spans="1:13">
      <c r="A4" s="328" t="s">
        <v>35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</row>
    <row r="5" spans="1:13">
      <c r="A5" s="329" t="s">
        <v>3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</row>
    <row r="6" spans="1:13">
      <c r="A6" s="330" t="s">
        <v>36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</row>
    <row r="7" spans="1:13">
      <c r="A7" s="331" t="s">
        <v>37</v>
      </c>
      <c r="B7" s="332" t="s">
        <v>38</v>
      </c>
      <c r="C7" s="332"/>
      <c r="D7" s="332"/>
      <c r="E7" s="331" t="s">
        <v>39</v>
      </c>
      <c r="F7" s="331"/>
      <c r="G7" s="332" t="s">
        <v>17</v>
      </c>
      <c r="H7" s="332"/>
      <c r="I7" s="332"/>
      <c r="J7" s="332"/>
      <c r="K7" s="332"/>
      <c r="L7" s="332"/>
      <c r="M7" s="332"/>
    </row>
    <row r="8" spans="1:13">
      <c r="A8" s="331"/>
      <c r="B8" s="332"/>
      <c r="C8" s="332"/>
      <c r="D8" s="332"/>
      <c r="E8" s="331"/>
      <c r="F8" s="331"/>
      <c r="G8" s="332"/>
      <c r="H8" s="332"/>
      <c r="I8" s="332"/>
      <c r="J8" s="332"/>
      <c r="K8" s="332"/>
      <c r="L8" s="332"/>
      <c r="M8" s="332"/>
    </row>
    <row r="9" ht="24.75" customHeight="1" spans="1:13">
      <c r="A9" s="331" t="s">
        <v>40</v>
      </c>
      <c r="B9" s="332" t="s">
        <v>19</v>
      </c>
      <c r="C9" s="332"/>
      <c r="D9" s="332"/>
      <c r="E9" s="331" t="s">
        <v>41</v>
      </c>
      <c r="F9" s="331"/>
      <c r="G9" s="332" t="s">
        <v>18</v>
      </c>
      <c r="H9" s="332"/>
      <c r="I9" s="332"/>
      <c r="J9" s="332"/>
      <c r="K9" s="332"/>
      <c r="L9" s="332"/>
      <c r="M9" s="332"/>
    </row>
    <row r="10" spans="1:13">
      <c r="A10" s="333" t="s">
        <v>42</v>
      </c>
      <c r="B10" s="333"/>
      <c r="C10" s="332" t="s">
        <v>43</v>
      </c>
      <c r="D10" s="332"/>
      <c r="E10" s="332"/>
      <c r="F10" s="332"/>
      <c r="G10" s="332"/>
      <c r="H10" s="332"/>
      <c r="I10" s="332"/>
      <c r="J10" s="332"/>
      <c r="K10" s="332"/>
      <c r="L10" s="332"/>
      <c r="M10" s="332"/>
    </row>
    <row r="11" ht="21" customHeight="1" spans="1:13">
      <c r="A11" s="333"/>
      <c r="B11" s="333"/>
      <c r="C11" s="334" t="s">
        <v>44</v>
      </c>
      <c r="D11" s="335">
        <v>2024</v>
      </c>
      <c r="E11" s="336" t="s">
        <v>45</v>
      </c>
      <c r="F11" s="336"/>
      <c r="G11" s="336" t="s">
        <v>45</v>
      </c>
      <c r="H11" s="336"/>
      <c r="I11" s="336" t="s">
        <v>45</v>
      </c>
      <c r="J11" s="336" t="s">
        <v>45</v>
      </c>
      <c r="K11" s="336"/>
      <c r="L11" s="337" t="s">
        <v>46</v>
      </c>
      <c r="M11" s="337" t="s">
        <v>47</v>
      </c>
    </row>
    <row r="12" ht="45" spans="1:13">
      <c r="A12" s="333"/>
      <c r="B12" s="333"/>
      <c r="C12" s="337" t="s">
        <v>48</v>
      </c>
      <c r="D12" s="337" t="s">
        <v>49</v>
      </c>
      <c r="E12" s="337" t="s">
        <v>50</v>
      </c>
      <c r="F12" s="337" t="s">
        <v>49</v>
      </c>
      <c r="G12" s="337" t="s">
        <v>51</v>
      </c>
      <c r="H12" s="337" t="s">
        <v>49</v>
      </c>
      <c r="I12" s="337" t="s">
        <v>52</v>
      </c>
      <c r="J12" s="337" t="s">
        <v>53</v>
      </c>
      <c r="K12" s="337" t="s">
        <v>49</v>
      </c>
      <c r="L12" s="337"/>
      <c r="M12" s="337"/>
    </row>
    <row r="13" spans="1:13">
      <c r="A13" s="333"/>
      <c r="B13" s="333"/>
      <c r="C13" s="336" t="s">
        <v>54</v>
      </c>
      <c r="D13" s="336" t="s">
        <v>55</v>
      </c>
      <c r="E13" s="336" t="s">
        <v>56</v>
      </c>
      <c r="F13" s="336" t="s">
        <v>57</v>
      </c>
      <c r="G13" s="336" t="s">
        <v>58</v>
      </c>
      <c r="H13" s="336" t="s">
        <v>59</v>
      </c>
      <c r="I13" s="336" t="s">
        <v>60</v>
      </c>
      <c r="J13" s="336" t="s">
        <v>61</v>
      </c>
      <c r="K13" s="336" t="s">
        <v>62</v>
      </c>
      <c r="L13" s="336" t="s">
        <v>63</v>
      </c>
      <c r="M13" s="336" t="s">
        <v>64</v>
      </c>
    </row>
    <row r="14" ht="15" customHeight="1" spans="1:13">
      <c r="A14" s="338" t="s">
        <v>65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8"/>
    </row>
    <row r="15" ht="15" customHeight="1" spans="1:13">
      <c r="A15" s="339" t="s">
        <v>66</v>
      </c>
      <c r="B15" s="340" t="s">
        <v>67</v>
      </c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</row>
    <row r="16" ht="15" customHeight="1" spans="1:15">
      <c r="A16" s="341" t="s">
        <v>68</v>
      </c>
      <c r="B16" s="342" t="s">
        <v>69</v>
      </c>
      <c r="C16" s="343">
        <v>14740268846.28</v>
      </c>
      <c r="D16" s="344">
        <f>C16/C31*100</f>
        <v>63.0449974215537</v>
      </c>
      <c r="E16" s="345">
        <v>15294449000</v>
      </c>
      <c r="F16" s="344">
        <f>E16/E31*100</f>
        <v>60.5549543833924</v>
      </c>
      <c r="G16" s="345">
        <f>E16+I16</f>
        <v>16073258100</v>
      </c>
      <c r="H16" s="344">
        <f>G16/G31*100</f>
        <v>64.343073745715</v>
      </c>
      <c r="I16" s="345">
        <v>778809100</v>
      </c>
      <c r="J16" s="361">
        <v>16066032825</v>
      </c>
      <c r="K16" s="344">
        <f>J16/J31*100</f>
        <v>64.4012974415047</v>
      </c>
      <c r="L16" s="345">
        <f>G16-J16</f>
        <v>7225275</v>
      </c>
      <c r="M16" s="362">
        <f>J16/G16*100</f>
        <v>99.9550478505661</v>
      </c>
      <c r="O16" s="363"/>
    </row>
    <row r="17" ht="15" customHeight="1" spans="1:15">
      <c r="A17" s="341" t="s">
        <v>70</v>
      </c>
      <c r="B17" s="342" t="s">
        <v>71</v>
      </c>
      <c r="C17" s="343">
        <v>2385384469</v>
      </c>
      <c r="D17" s="344">
        <f>C17/C31*100</f>
        <v>10.2024297701648</v>
      </c>
      <c r="E17" s="345">
        <v>2508370000</v>
      </c>
      <c r="F17" s="344">
        <f>E17/E31*100</f>
        <v>9.93133070218285</v>
      </c>
      <c r="G17" s="345">
        <f t="shared" ref="G17:G22" si="0">E17+I17</f>
        <v>2587844000</v>
      </c>
      <c r="H17" s="344">
        <f>G17/G31*100</f>
        <v>10.3594328106015</v>
      </c>
      <c r="I17" s="345">
        <v>79474000</v>
      </c>
      <c r="J17" s="345">
        <v>2578850214</v>
      </c>
      <c r="K17" s="344">
        <f>J17/J31*100</f>
        <v>10.3374181727344</v>
      </c>
      <c r="L17" s="345">
        <f t="shared" ref="L17:L28" si="1">G17-J17</f>
        <v>8993786</v>
      </c>
      <c r="M17" s="362">
        <f t="shared" ref="M17:M18" si="2">J17/G17*100</f>
        <v>99.6524602719484</v>
      </c>
      <c r="O17" s="363"/>
    </row>
    <row r="18" ht="15" customHeight="1" spans="1:15">
      <c r="A18" s="341" t="s">
        <v>72</v>
      </c>
      <c r="B18" s="342" t="s">
        <v>73</v>
      </c>
      <c r="C18" s="343">
        <v>4598913661.79</v>
      </c>
      <c r="D18" s="344">
        <f>C18/C31*100</f>
        <v>19.6698244091166</v>
      </c>
      <c r="E18" s="345">
        <v>4350193000</v>
      </c>
      <c r="F18" s="344">
        <f>E18/E31*100</f>
        <v>17.2236174493081</v>
      </c>
      <c r="G18" s="345">
        <f t="shared" si="0"/>
        <v>4268493000</v>
      </c>
      <c r="H18" s="344">
        <f>G18/G31*100</f>
        <v>17.0872612244103</v>
      </c>
      <c r="I18" s="345">
        <v>-81700000</v>
      </c>
      <c r="J18" s="345">
        <v>4260565040</v>
      </c>
      <c r="K18" s="344">
        <f>J18/J31*100</f>
        <v>17.0786353668437</v>
      </c>
      <c r="L18" s="345">
        <f t="shared" si="1"/>
        <v>7927960</v>
      </c>
      <c r="M18" s="362">
        <f t="shared" si="2"/>
        <v>99.8142679395281</v>
      </c>
      <c r="O18" s="363"/>
    </row>
    <row r="19" ht="15" customHeight="1" spans="1:15">
      <c r="A19" s="341" t="s">
        <v>74</v>
      </c>
      <c r="B19" s="342" t="s">
        <v>75</v>
      </c>
      <c r="C19" s="343">
        <v>0</v>
      </c>
      <c r="D19" s="344">
        <v>0</v>
      </c>
      <c r="E19" s="345">
        <v>0</v>
      </c>
      <c r="F19" s="344">
        <v>0</v>
      </c>
      <c r="G19" s="345">
        <v>0</v>
      </c>
      <c r="H19" s="344">
        <v>0</v>
      </c>
      <c r="I19" s="345">
        <v>0</v>
      </c>
      <c r="J19" s="345"/>
      <c r="K19" s="344">
        <v>0</v>
      </c>
      <c r="L19" s="345">
        <f t="shared" si="1"/>
        <v>0</v>
      </c>
      <c r="M19" s="364"/>
      <c r="O19" s="363"/>
    </row>
    <row r="20" ht="15" customHeight="1" spans="1:15">
      <c r="A20" s="341" t="s">
        <v>76</v>
      </c>
      <c r="B20" s="342" t="s">
        <v>77</v>
      </c>
      <c r="C20" s="343">
        <v>0</v>
      </c>
      <c r="D20" s="344">
        <v>0</v>
      </c>
      <c r="E20" s="345">
        <v>0</v>
      </c>
      <c r="F20" s="344">
        <v>0</v>
      </c>
      <c r="G20" s="345">
        <v>0</v>
      </c>
      <c r="H20" s="344">
        <v>0</v>
      </c>
      <c r="I20" s="345">
        <v>0</v>
      </c>
      <c r="J20" s="345"/>
      <c r="K20" s="344">
        <v>0</v>
      </c>
      <c r="L20" s="345">
        <f t="shared" si="1"/>
        <v>0</v>
      </c>
      <c r="M20" s="364"/>
      <c r="O20" s="363"/>
    </row>
    <row r="21" ht="15" customHeight="1" spans="1:15">
      <c r="A21" s="341" t="s">
        <v>78</v>
      </c>
      <c r="B21" s="342" t="s">
        <v>79</v>
      </c>
      <c r="C21" s="343">
        <v>7957018</v>
      </c>
      <c r="D21" s="344">
        <f>C21/C31</f>
        <v>0.000340326343111346</v>
      </c>
      <c r="E21" s="345">
        <v>10000000</v>
      </c>
      <c r="F21" s="344">
        <f>E21/E31</f>
        <v>0.000395927662274021</v>
      </c>
      <c r="G21" s="345">
        <f t="shared" si="0"/>
        <v>6500000</v>
      </c>
      <c r="H21" s="344">
        <f>G21/G31</f>
        <v>0.000260202366405818</v>
      </c>
      <c r="I21" s="345">
        <v>-3500000</v>
      </c>
      <c r="J21" s="345">
        <v>6371073</v>
      </c>
      <c r="K21" s="344">
        <f>J21/J31</f>
        <v>0.000255386859820224</v>
      </c>
      <c r="L21" s="345">
        <f t="shared" si="1"/>
        <v>128927</v>
      </c>
      <c r="M21" s="362">
        <f>J21/G21*100</f>
        <v>98.0165076923077</v>
      </c>
      <c r="O21" s="363"/>
    </row>
    <row r="22" ht="15" customHeight="1" spans="1:15">
      <c r="A22" s="341" t="s">
        <v>80</v>
      </c>
      <c r="B22" s="342" t="s">
        <v>81</v>
      </c>
      <c r="C22" s="343">
        <v>793755977.01</v>
      </c>
      <c r="D22" s="344">
        <f>C22/C31*100</f>
        <v>3.39494103166019</v>
      </c>
      <c r="E22" s="345">
        <v>700000000</v>
      </c>
      <c r="F22" s="344">
        <f>E22/E31*100</f>
        <v>2.77149363591815</v>
      </c>
      <c r="G22" s="345">
        <f t="shared" si="0"/>
        <v>840397725</v>
      </c>
      <c r="H22" s="344">
        <f>G22/G31*100</f>
        <v>3.36420733487793</v>
      </c>
      <c r="I22" s="345">
        <v>140397725</v>
      </c>
      <c r="J22" s="345">
        <v>834684793</v>
      </c>
      <c r="K22" s="344">
        <f>J22/J31*100</f>
        <v>3.34586541739459</v>
      </c>
      <c r="L22" s="345">
        <f t="shared" si="1"/>
        <v>5712932</v>
      </c>
      <c r="M22" s="362">
        <f>J22/G22*100</f>
        <v>99.3202109156114</v>
      </c>
      <c r="O22" s="363"/>
    </row>
    <row r="23" ht="15" customHeight="1" spans="1:13">
      <c r="A23" s="346"/>
      <c r="B23" s="347" t="s">
        <v>82</v>
      </c>
      <c r="C23" s="348">
        <v>22526279972.08</v>
      </c>
      <c r="D23" s="349">
        <f>SUM(D16:D22)</f>
        <v>96.3125329588384</v>
      </c>
      <c r="E23" s="350">
        <v>22863012000</v>
      </c>
      <c r="F23" s="349">
        <f t="shared" ref="F23:L23" si="3">SUM(F16:F22)</f>
        <v>90.4817920984637</v>
      </c>
      <c r="G23" s="350">
        <f t="shared" si="3"/>
        <v>23776492825</v>
      </c>
      <c r="H23" s="349">
        <f t="shared" si="3"/>
        <v>95.1542353179711</v>
      </c>
      <c r="I23" s="350">
        <f t="shared" si="3"/>
        <v>913480825</v>
      </c>
      <c r="J23" s="350">
        <f t="shared" si="3"/>
        <v>23746503945</v>
      </c>
      <c r="K23" s="349">
        <f t="shared" si="3"/>
        <v>95.1634717853372</v>
      </c>
      <c r="L23" s="350">
        <f t="shared" si="3"/>
        <v>29988880</v>
      </c>
      <c r="M23" s="365">
        <f t="shared" ref="M23:M29" si="4">J23/G23</f>
        <v>0.998738717260753</v>
      </c>
    </row>
    <row r="24" ht="15" customHeight="1" spans="1:13">
      <c r="A24" s="341" t="s">
        <v>83</v>
      </c>
      <c r="B24" s="342" t="s">
        <v>84</v>
      </c>
      <c r="C24" s="343">
        <v>7242000</v>
      </c>
      <c r="D24" s="344">
        <f>C24/C31*100</f>
        <v>0.0309744602414166</v>
      </c>
      <c r="E24" s="345">
        <v>700000</v>
      </c>
      <c r="F24" s="344">
        <f>E24/E31*100</f>
        <v>0.00277149363591815</v>
      </c>
      <c r="G24" s="345">
        <f>E24+I24</f>
        <v>4390000</v>
      </c>
      <c r="H24" s="344">
        <f>G24/G31*100</f>
        <v>0.017573667515716</v>
      </c>
      <c r="I24" s="345">
        <v>3690000</v>
      </c>
      <c r="J24" s="345">
        <v>3812000</v>
      </c>
      <c r="K24" s="344">
        <f>J24/J31*100</f>
        <v>0.0152805455161901</v>
      </c>
      <c r="L24" s="345">
        <f t="shared" si="1"/>
        <v>578000</v>
      </c>
      <c r="M24" s="364">
        <f t="shared" si="4"/>
        <v>0.868337129840547</v>
      </c>
    </row>
    <row r="25" ht="15" customHeight="1" spans="1:13">
      <c r="A25" s="341" t="s">
        <v>85</v>
      </c>
      <c r="B25" s="342" t="s">
        <v>86</v>
      </c>
      <c r="C25" s="343">
        <v>729699242</v>
      </c>
      <c r="D25" s="344">
        <f>C25/C31*100</f>
        <v>3.12096660584381</v>
      </c>
      <c r="E25" s="345">
        <v>693427000</v>
      </c>
      <c r="F25" s="344">
        <f>E25/E31*100</f>
        <v>2.74546931067687</v>
      </c>
      <c r="G25" s="345">
        <f>E25+I25</f>
        <v>1101127000</v>
      </c>
      <c r="H25" s="344">
        <f>G25/G31*100</f>
        <v>4.40793617097444</v>
      </c>
      <c r="I25" s="345">
        <f>392500000+15200000</f>
        <v>407700000</v>
      </c>
      <c r="J25" s="345">
        <f>1061332619+34268153</f>
        <v>1095600772</v>
      </c>
      <c r="K25" s="344">
        <f>J25/J31*100</f>
        <v>4.39175694231872</v>
      </c>
      <c r="L25" s="345">
        <f t="shared" si="1"/>
        <v>5526228</v>
      </c>
      <c r="M25" s="362">
        <f>J25/G25*100</f>
        <v>99.49812982517</v>
      </c>
    </row>
    <row r="26" ht="25.5" customHeight="1" spans="1:13">
      <c r="A26" s="346"/>
      <c r="B26" s="351" t="s">
        <v>87</v>
      </c>
      <c r="C26" s="348">
        <v>736941242</v>
      </c>
      <c r="D26" s="349">
        <f>SUM(D24:D25)</f>
        <v>3.15194106608522</v>
      </c>
      <c r="E26" s="350">
        <v>694127000</v>
      </c>
      <c r="F26" s="349">
        <f t="shared" ref="F26:L26" si="5">SUM(F24:F25)</f>
        <v>2.74824080431279</v>
      </c>
      <c r="G26" s="350">
        <f t="shared" si="5"/>
        <v>1105517000</v>
      </c>
      <c r="H26" s="349">
        <f t="shared" si="5"/>
        <v>4.42550983849016</v>
      </c>
      <c r="I26" s="350">
        <f t="shared" si="5"/>
        <v>411390000</v>
      </c>
      <c r="J26" s="350">
        <f t="shared" si="5"/>
        <v>1099412772</v>
      </c>
      <c r="K26" s="349">
        <f t="shared" si="5"/>
        <v>4.40703748783491</v>
      </c>
      <c r="L26" s="350">
        <f t="shared" si="5"/>
        <v>6104228</v>
      </c>
      <c r="M26" s="365">
        <f t="shared" si="4"/>
        <v>0.994478395176194</v>
      </c>
    </row>
    <row r="27" ht="15" customHeight="1" spans="1:13">
      <c r="A27" s="341" t="s">
        <v>83</v>
      </c>
      <c r="B27" s="342" t="s">
        <v>84</v>
      </c>
      <c r="C27" s="343">
        <v>0</v>
      </c>
      <c r="D27" s="344">
        <v>0</v>
      </c>
      <c r="E27" s="345">
        <v>0</v>
      </c>
      <c r="F27" s="344">
        <v>0</v>
      </c>
      <c r="G27" s="345">
        <v>0</v>
      </c>
      <c r="H27" s="344">
        <v>0</v>
      </c>
      <c r="I27" s="345">
        <f t="shared" ref="I27" si="6">G27-E27</f>
        <v>0</v>
      </c>
      <c r="J27" s="345"/>
      <c r="K27" s="344">
        <v>0</v>
      </c>
      <c r="L27" s="345">
        <f t="shared" si="1"/>
        <v>0</v>
      </c>
      <c r="M27" s="364"/>
    </row>
    <row r="28" ht="15" customHeight="1" spans="1:15">
      <c r="A28" s="341" t="s">
        <v>85</v>
      </c>
      <c r="B28" s="342" t="s">
        <v>86</v>
      </c>
      <c r="C28" s="343">
        <v>117331485</v>
      </c>
      <c r="D28" s="344">
        <f>C28/C31*100</f>
        <v>0.501833667108378</v>
      </c>
      <c r="E28" s="345">
        <v>1700000000</v>
      </c>
      <c r="F28" s="344">
        <f>E28/E31*100</f>
        <v>6.73077025865835</v>
      </c>
      <c r="G28" s="345">
        <f>E28+I28</f>
        <v>98547000</v>
      </c>
      <c r="H28" s="344">
        <f>G28/G31*100</f>
        <v>0.394494809264525</v>
      </c>
      <c r="I28" s="345">
        <v>-1601453000</v>
      </c>
      <c r="J28" s="366">
        <v>100836630</v>
      </c>
      <c r="K28" s="344">
        <f>J28/J31*100</f>
        <v>0.404207427705723</v>
      </c>
      <c r="L28" s="345">
        <f t="shared" si="1"/>
        <v>-2289630</v>
      </c>
      <c r="M28" s="362">
        <f>J28/G28*100</f>
        <v>102.323388839843</v>
      </c>
      <c r="O28" s="367"/>
    </row>
    <row r="29" ht="15" customHeight="1" spans="1:15">
      <c r="A29" s="346"/>
      <c r="B29" s="347" t="s">
        <v>88</v>
      </c>
      <c r="C29" s="348">
        <v>117331485</v>
      </c>
      <c r="D29" s="349">
        <f>SUM(D27:D28)</f>
        <v>0.501833667108378</v>
      </c>
      <c r="E29" s="350">
        <v>1700000000</v>
      </c>
      <c r="F29" s="349">
        <f t="shared" ref="F29:L29" si="7">SUM(F27:F28)</f>
        <v>6.73077025865835</v>
      </c>
      <c r="G29" s="350">
        <f t="shared" si="7"/>
        <v>98547000</v>
      </c>
      <c r="H29" s="349">
        <f t="shared" si="7"/>
        <v>0.394494809264525</v>
      </c>
      <c r="I29" s="350">
        <f t="shared" si="7"/>
        <v>-1601453000</v>
      </c>
      <c r="J29" s="350">
        <f t="shared" si="7"/>
        <v>100836630</v>
      </c>
      <c r="K29" s="349">
        <f t="shared" si="7"/>
        <v>0.404207427705723</v>
      </c>
      <c r="L29" s="350">
        <f t="shared" si="7"/>
        <v>-2289630</v>
      </c>
      <c r="M29" s="368">
        <f t="shared" si="4"/>
        <v>1.02323388839843</v>
      </c>
      <c r="O29" s="183"/>
    </row>
    <row r="30" ht="15" customHeight="1" spans="1:13">
      <c r="A30" s="352"/>
      <c r="B30" s="353" t="s">
        <v>89</v>
      </c>
      <c r="C30" s="354">
        <v>854272727</v>
      </c>
      <c r="D30" s="355">
        <f>D26+D29</f>
        <v>3.6537747331936</v>
      </c>
      <c r="E30" s="356">
        <v>2394127000</v>
      </c>
      <c r="F30" s="355">
        <f t="shared" ref="F30:L30" si="8">F26+F29</f>
        <v>9.47901106297115</v>
      </c>
      <c r="G30" s="356">
        <f t="shared" si="8"/>
        <v>1204064000</v>
      </c>
      <c r="H30" s="355">
        <f t="shared" si="8"/>
        <v>4.82000464775468</v>
      </c>
      <c r="I30" s="356">
        <f t="shared" si="8"/>
        <v>-1190063000</v>
      </c>
      <c r="J30" s="356">
        <f t="shared" si="8"/>
        <v>1200249402</v>
      </c>
      <c r="K30" s="355">
        <f t="shared" si="8"/>
        <v>4.81124491554063</v>
      </c>
      <c r="L30" s="356">
        <f t="shared" si="8"/>
        <v>3814598</v>
      </c>
      <c r="M30" s="369">
        <f>J30/G30*100</f>
        <v>99.6831897639993</v>
      </c>
    </row>
    <row r="31" ht="15" customHeight="1" spans="1:15">
      <c r="A31" s="352"/>
      <c r="B31" s="353" t="s">
        <v>90</v>
      </c>
      <c r="C31" s="354">
        <v>23380552699.08</v>
      </c>
      <c r="D31" s="355">
        <f>D23+D30</f>
        <v>99.966307692032</v>
      </c>
      <c r="E31" s="356">
        <v>25257139000</v>
      </c>
      <c r="F31" s="355">
        <f t="shared" ref="F31:L31" si="9">F23+F30</f>
        <v>99.9608031614349</v>
      </c>
      <c r="G31" s="356">
        <f t="shared" si="9"/>
        <v>24980556825</v>
      </c>
      <c r="H31" s="355">
        <f t="shared" si="9"/>
        <v>99.9742399657258</v>
      </c>
      <c r="I31" s="356">
        <f t="shared" si="9"/>
        <v>-276582175</v>
      </c>
      <c r="J31" s="356">
        <f t="shared" si="9"/>
        <v>24946753347</v>
      </c>
      <c r="K31" s="355">
        <f t="shared" si="9"/>
        <v>99.9747167008778</v>
      </c>
      <c r="L31" s="356">
        <f t="shared" si="9"/>
        <v>33803478</v>
      </c>
      <c r="M31" s="369">
        <f>J31/G31*100</f>
        <v>99.8646808466408</v>
      </c>
      <c r="O31" s="183"/>
    </row>
    <row r="32" ht="21" customHeight="1" spans="1:13">
      <c r="A32" s="346"/>
      <c r="B32" s="351" t="s">
        <v>91</v>
      </c>
      <c r="C32" s="348">
        <v>132495237</v>
      </c>
      <c r="D32" s="350"/>
      <c r="E32" s="350"/>
      <c r="F32" s="350"/>
      <c r="G32" s="350"/>
      <c r="H32" s="350"/>
      <c r="I32" s="350"/>
      <c r="J32" s="350">
        <v>206820383</v>
      </c>
      <c r="K32" s="350"/>
      <c r="L32" s="350"/>
      <c r="M32" s="350"/>
    </row>
    <row r="33" ht="19.5" customHeight="1" spans="1:13">
      <c r="A33" s="346"/>
      <c r="B33" s="351" t="s">
        <v>92</v>
      </c>
      <c r="C33" s="348">
        <v>20492398</v>
      </c>
      <c r="D33" s="350"/>
      <c r="E33" s="350"/>
      <c r="F33" s="350"/>
      <c r="G33" s="350"/>
      <c r="H33" s="350"/>
      <c r="I33" s="350"/>
      <c r="J33" s="350">
        <v>57365272</v>
      </c>
      <c r="K33" s="350"/>
      <c r="L33" s="350"/>
      <c r="M33" s="350"/>
    </row>
    <row r="34" ht="15" customHeight="1" spans="1:13">
      <c r="A34" s="352"/>
      <c r="B34" s="353" t="s">
        <v>93</v>
      </c>
      <c r="C34" s="354">
        <v>23533540334.08</v>
      </c>
      <c r="D34" s="356"/>
      <c r="E34" s="356"/>
      <c r="F34" s="356"/>
      <c r="G34" s="356"/>
      <c r="H34" s="356"/>
      <c r="I34" s="356"/>
      <c r="J34" s="356">
        <f>J31+J32+J33</f>
        <v>25210939002</v>
      </c>
      <c r="K34" s="356"/>
      <c r="L34" s="356"/>
      <c r="M34" s="356"/>
    </row>
    <row r="35" ht="15" customHeight="1" spans="1:13">
      <c r="A35" s="338" t="s">
        <v>94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</row>
    <row r="36" ht="15" customHeight="1" spans="1:13">
      <c r="A36" s="340" t="s">
        <v>95</v>
      </c>
      <c r="B36" s="340" t="s">
        <v>67</v>
      </c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</row>
    <row r="37" ht="15" customHeight="1" spans="1:20">
      <c r="A37" s="341"/>
      <c r="B37" s="357" t="s">
        <v>96</v>
      </c>
      <c r="C37" s="356">
        <v>22526279972.08</v>
      </c>
      <c r="D37" s="356">
        <v>96.3</v>
      </c>
      <c r="E37" s="356">
        <v>22863012000</v>
      </c>
      <c r="F37" s="356">
        <f t="shared" ref="F37:L37" si="10">SUM(F39:F52)</f>
        <v>90.5209889370288</v>
      </c>
      <c r="G37" s="356">
        <f t="shared" si="10"/>
        <v>23776492825</v>
      </c>
      <c r="H37" s="356">
        <f t="shared" si="10"/>
        <v>95.1799953522453</v>
      </c>
      <c r="I37" s="356">
        <f t="shared" si="10"/>
        <v>913480825</v>
      </c>
      <c r="J37" s="356">
        <f t="shared" si="10"/>
        <v>23746503945</v>
      </c>
      <c r="K37" s="356">
        <f t="shared" si="10"/>
        <v>95.1887550844594</v>
      </c>
      <c r="L37" s="356">
        <f t="shared" si="10"/>
        <v>29988880</v>
      </c>
      <c r="M37" s="356">
        <f>J37/G37*100</f>
        <v>99.8738717260753</v>
      </c>
      <c r="O37" s="183"/>
      <c r="P37" s="183"/>
      <c r="Q37" s="183"/>
      <c r="R37" s="183"/>
      <c r="S37" s="183"/>
      <c r="T37" s="183"/>
    </row>
    <row r="38" ht="15" customHeight="1" spans="1:13">
      <c r="A38" s="341" t="s">
        <v>97</v>
      </c>
      <c r="B38" s="358" t="s">
        <v>98</v>
      </c>
      <c r="C38" s="343"/>
      <c r="D38" s="345"/>
      <c r="E38" s="345"/>
      <c r="F38" s="345"/>
      <c r="G38" s="345"/>
      <c r="H38" s="345"/>
      <c r="I38" s="345"/>
      <c r="J38" s="343"/>
      <c r="K38" s="345"/>
      <c r="L38" s="345"/>
      <c r="M38" s="345"/>
    </row>
    <row r="39" ht="15" customHeight="1" spans="1:15">
      <c r="A39" s="341" t="s">
        <v>99</v>
      </c>
      <c r="B39" s="358" t="s">
        <v>100</v>
      </c>
      <c r="C39" s="343">
        <v>11588880251</v>
      </c>
      <c r="D39" s="345">
        <v>49.6</v>
      </c>
      <c r="E39" s="345">
        <v>11195057300</v>
      </c>
      <c r="F39" s="359">
        <f>E39/E31*100</f>
        <v>44.3243286581271</v>
      </c>
      <c r="G39" s="345">
        <f>E39+I39</f>
        <v>12235726100</v>
      </c>
      <c r="H39" s="359">
        <f>G39/G31*100</f>
        <v>48.9809982448219</v>
      </c>
      <c r="I39" s="345">
        <v>1040668800</v>
      </c>
      <c r="J39" s="345">
        <v>12227844727</v>
      </c>
      <c r="K39" s="359">
        <f>J39/J31*100</f>
        <v>49.0157759485383</v>
      </c>
      <c r="L39" s="345">
        <f>G39-J39</f>
        <v>7881373</v>
      </c>
      <c r="M39" s="362">
        <f t="shared" ref="M39:M53" si="11">J39/G39*100</f>
        <v>99.9355872063857</v>
      </c>
      <c r="O39" s="370"/>
    </row>
    <row r="40" ht="15" customHeight="1" spans="1:15">
      <c r="A40" s="341" t="s">
        <v>101</v>
      </c>
      <c r="B40" s="358" t="s">
        <v>102</v>
      </c>
      <c r="C40" s="343">
        <v>403346602</v>
      </c>
      <c r="D40" s="345">
        <v>1.7</v>
      </c>
      <c r="E40" s="345">
        <v>469800000</v>
      </c>
      <c r="F40" s="359">
        <f>E40/E31*100</f>
        <v>1.86006815736335</v>
      </c>
      <c r="G40" s="345">
        <f t="shared" ref="G40:G52" si="12">E40+I40</f>
        <v>486920000</v>
      </c>
      <c r="H40" s="359">
        <f>G40/G31*100</f>
        <v>1.94919594231263</v>
      </c>
      <c r="I40" s="345">
        <v>17120000</v>
      </c>
      <c r="J40" s="345">
        <v>484304453</v>
      </c>
      <c r="K40" s="359">
        <f>J40/J31*100</f>
        <v>1.94135263320043</v>
      </c>
      <c r="L40" s="345">
        <f t="shared" ref="L40:L52" si="13">G40-J40</f>
        <v>2615547</v>
      </c>
      <c r="M40" s="362">
        <f t="shared" si="11"/>
        <v>99.4628384539555</v>
      </c>
      <c r="O40" s="370"/>
    </row>
    <row r="41" ht="15" customHeight="1" spans="1:15">
      <c r="A41" s="341" t="s">
        <v>103</v>
      </c>
      <c r="B41" s="358" t="s">
        <v>104</v>
      </c>
      <c r="C41" s="343">
        <v>145881784</v>
      </c>
      <c r="D41" s="345">
        <v>0.6</v>
      </c>
      <c r="E41" s="345">
        <v>159850000</v>
      </c>
      <c r="F41" s="359">
        <f>E41/E31*100</f>
        <v>0.632890368145022</v>
      </c>
      <c r="G41" s="345">
        <f t="shared" si="12"/>
        <v>171823900</v>
      </c>
      <c r="H41" s="359">
        <f>G41/G31*100</f>
        <v>0.687830544385793</v>
      </c>
      <c r="I41" s="345">
        <v>11973900</v>
      </c>
      <c r="J41" s="345">
        <v>171537388</v>
      </c>
      <c r="K41" s="359">
        <f>J41/J31*100</f>
        <v>0.687614077928214</v>
      </c>
      <c r="L41" s="345">
        <f t="shared" si="13"/>
        <v>286512</v>
      </c>
      <c r="M41" s="362">
        <f t="shared" si="11"/>
        <v>99.8332525335532</v>
      </c>
      <c r="O41" s="370"/>
    </row>
    <row r="42" ht="15" customHeight="1" spans="1:15">
      <c r="A42" s="341" t="s">
        <v>105</v>
      </c>
      <c r="B42" s="358" t="s">
        <v>106</v>
      </c>
      <c r="C42" s="343">
        <v>286743416.28</v>
      </c>
      <c r="D42" s="345">
        <v>1.2</v>
      </c>
      <c r="E42" s="345">
        <v>355806000</v>
      </c>
      <c r="F42" s="359">
        <f>E42/E31*100</f>
        <v>1.4087343780307</v>
      </c>
      <c r="G42" s="345">
        <f t="shared" si="12"/>
        <v>323675525</v>
      </c>
      <c r="H42" s="359">
        <f>G42/G31*100</f>
        <v>1.29570980850224</v>
      </c>
      <c r="I42" s="345">
        <v>-32130475</v>
      </c>
      <c r="J42" s="345">
        <v>323549086</v>
      </c>
      <c r="K42" s="359">
        <f>J42/J31*100</f>
        <v>1.29695869237794</v>
      </c>
      <c r="L42" s="345">
        <f t="shared" si="13"/>
        <v>126439</v>
      </c>
      <c r="M42" s="362">
        <f t="shared" si="11"/>
        <v>99.9609364965114</v>
      </c>
      <c r="O42" s="370"/>
    </row>
    <row r="43" ht="15" customHeight="1" spans="1:15">
      <c r="A43" s="341" t="s">
        <v>107</v>
      </c>
      <c r="B43" s="358" t="s">
        <v>108</v>
      </c>
      <c r="C43" s="343">
        <v>392239933</v>
      </c>
      <c r="D43" s="345">
        <v>1.7</v>
      </c>
      <c r="E43" s="345">
        <v>381100000</v>
      </c>
      <c r="F43" s="359">
        <f>E43/E31*100</f>
        <v>1.50888032092629</v>
      </c>
      <c r="G43" s="345">
        <f t="shared" si="12"/>
        <v>411112400</v>
      </c>
      <c r="H43" s="359">
        <f>G43/G31*100</f>
        <v>1.64572952828885</v>
      </c>
      <c r="I43" s="345">
        <v>30012400</v>
      </c>
      <c r="J43" s="345">
        <v>410785775</v>
      </c>
      <c r="K43" s="359">
        <f>J43/J31*100</f>
        <v>1.64665024456739</v>
      </c>
      <c r="L43" s="345">
        <f t="shared" si="13"/>
        <v>326625</v>
      </c>
      <c r="M43" s="362">
        <f t="shared" si="11"/>
        <v>99.9205509247593</v>
      </c>
      <c r="O43" s="370"/>
    </row>
    <row r="44" ht="24.75" customHeight="1" spans="1:15">
      <c r="A44" s="341" t="s">
        <v>109</v>
      </c>
      <c r="B44" s="358" t="s">
        <v>110</v>
      </c>
      <c r="C44" s="343">
        <v>1256964687</v>
      </c>
      <c r="D44" s="345">
        <v>5.4</v>
      </c>
      <c r="E44" s="345">
        <v>1288080000</v>
      </c>
      <c r="F44" s="359">
        <f>E44/E31*100</f>
        <v>5.09986503221921</v>
      </c>
      <c r="G44" s="345">
        <f t="shared" si="12"/>
        <v>1305619500</v>
      </c>
      <c r="H44" s="359">
        <f>G44/G31*100</f>
        <v>5.22654282347047</v>
      </c>
      <c r="I44" s="345">
        <v>17539500</v>
      </c>
      <c r="J44" s="345">
        <v>1303352705</v>
      </c>
      <c r="K44" s="359">
        <f>J44/J31*100</f>
        <v>5.22453838730376</v>
      </c>
      <c r="L44" s="345">
        <f t="shared" si="13"/>
        <v>2266795</v>
      </c>
      <c r="M44" s="362">
        <f t="shared" si="11"/>
        <v>99.8263816525412</v>
      </c>
      <c r="O44" s="370"/>
    </row>
    <row r="45" ht="15" customHeight="1" spans="1:15">
      <c r="A45" s="341" t="s">
        <v>111</v>
      </c>
      <c r="B45" s="358" t="s">
        <v>112</v>
      </c>
      <c r="C45" s="343">
        <v>395319460</v>
      </c>
      <c r="D45" s="345">
        <v>1.7</v>
      </c>
      <c r="E45" s="345">
        <v>410600000</v>
      </c>
      <c r="F45" s="359">
        <f>E45/E31*100</f>
        <v>1.62567898129713</v>
      </c>
      <c r="G45" s="345">
        <f t="shared" si="12"/>
        <v>426202000</v>
      </c>
      <c r="H45" s="359">
        <f>G45/G31*100</f>
        <v>1.70613490718296</v>
      </c>
      <c r="I45" s="345">
        <v>15602000</v>
      </c>
      <c r="J45" s="345">
        <v>425414445</v>
      </c>
      <c r="K45" s="359">
        <f>J45/J31*100</f>
        <v>1.70528981901029</v>
      </c>
      <c r="L45" s="345">
        <f t="shared" si="13"/>
        <v>787555</v>
      </c>
      <c r="M45" s="362">
        <f t="shared" si="11"/>
        <v>99.8152155550654</v>
      </c>
      <c r="O45" s="370"/>
    </row>
    <row r="46" ht="15" customHeight="1" spans="1:15">
      <c r="A46" s="341" t="s">
        <v>113</v>
      </c>
      <c r="B46" s="358" t="s">
        <v>114</v>
      </c>
      <c r="C46" s="343">
        <v>161456069</v>
      </c>
      <c r="D46" s="345">
        <v>0.7</v>
      </c>
      <c r="E46" s="345">
        <v>166540000</v>
      </c>
      <c r="F46" s="359">
        <f>E46/E31*100</f>
        <v>0.659377928751154</v>
      </c>
      <c r="G46" s="345">
        <f t="shared" si="12"/>
        <v>175524000</v>
      </c>
      <c r="H46" s="359">
        <f>G46/G31*100</f>
        <v>0.702642464015611</v>
      </c>
      <c r="I46" s="345">
        <v>8984000</v>
      </c>
      <c r="J46" s="345">
        <v>175524000</v>
      </c>
      <c r="K46" s="359">
        <f>J46/J31*100</f>
        <v>0.703594562220289</v>
      </c>
      <c r="L46" s="345">
        <f t="shared" si="13"/>
        <v>0</v>
      </c>
      <c r="M46" s="362">
        <f t="shared" si="11"/>
        <v>100</v>
      </c>
      <c r="O46" s="370"/>
    </row>
    <row r="47" ht="26.25" customHeight="1" spans="1:15">
      <c r="A47" s="341" t="s">
        <v>115</v>
      </c>
      <c r="B47" s="358" t="s">
        <v>116</v>
      </c>
      <c r="C47" s="343">
        <v>3049360735</v>
      </c>
      <c r="D47" s="345">
        <v>13</v>
      </c>
      <c r="E47" s="345">
        <v>3295907000</v>
      </c>
      <c r="F47" s="359">
        <f>E47/E31*100</f>
        <v>13.0494075358258</v>
      </c>
      <c r="G47" s="345">
        <f t="shared" si="12"/>
        <v>3445071600</v>
      </c>
      <c r="H47" s="359">
        <f>G47/G31*100</f>
        <v>13.7910120424227</v>
      </c>
      <c r="I47" s="345">
        <v>149164600</v>
      </c>
      <c r="J47" s="345">
        <v>3439579042</v>
      </c>
      <c r="K47" s="359">
        <f>J47/J31*100</f>
        <v>13.7876820849461</v>
      </c>
      <c r="L47" s="345">
        <f t="shared" si="13"/>
        <v>5492558</v>
      </c>
      <c r="M47" s="362">
        <f t="shared" si="11"/>
        <v>99.8405676677373</v>
      </c>
      <c r="O47" s="370"/>
    </row>
    <row r="48" ht="15" customHeight="1" spans="1:15">
      <c r="A48" s="341" t="s">
        <v>117</v>
      </c>
      <c r="B48" s="358" t="s">
        <v>118</v>
      </c>
      <c r="C48" s="343">
        <v>86820650</v>
      </c>
      <c r="D48" s="345">
        <v>0.4</v>
      </c>
      <c r="E48" s="345">
        <v>89400000</v>
      </c>
      <c r="F48" s="359">
        <f>E48/E31*100</f>
        <v>0.353959330072975</v>
      </c>
      <c r="G48" s="345">
        <f t="shared" si="12"/>
        <v>95018000</v>
      </c>
      <c r="H48" s="359">
        <f>G48/G31*100</f>
        <v>0.380367822325354</v>
      </c>
      <c r="I48" s="345">
        <v>5618000</v>
      </c>
      <c r="J48" s="345">
        <v>94090772</v>
      </c>
      <c r="K48" s="359">
        <f>J48/J31*100</f>
        <v>0.377166401941097</v>
      </c>
      <c r="L48" s="345">
        <f t="shared" si="13"/>
        <v>927228</v>
      </c>
      <c r="M48" s="362">
        <f t="shared" si="11"/>
        <v>99.024155423183</v>
      </c>
      <c r="O48" s="370"/>
    </row>
    <row r="49" ht="15" customHeight="1" spans="1:15">
      <c r="A49" s="341" t="s">
        <v>119</v>
      </c>
      <c r="B49" s="358" t="s">
        <v>120</v>
      </c>
      <c r="C49" s="343">
        <v>219367626</v>
      </c>
      <c r="D49" s="345">
        <v>0.9</v>
      </c>
      <c r="E49" s="345">
        <v>214758000</v>
      </c>
      <c r="F49" s="359">
        <f>E49/E31*100</f>
        <v>0.850286328946442</v>
      </c>
      <c r="G49" s="345">
        <f t="shared" si="12"/>
        <v>254746520</v>
      </c>
      <c r="H49" s="359">
        <f>G49/G31*100</f>
        <v>1.01977918980995</v>
      </c>
      <c r="I49" s="345">
        <v>39988520</v>
      </c>
      <c r="J49" s="345">
        <v>254376394</v>
      </c>
      <c r="K49" s="359">
        <f>J49/J31*100</f>
        <v>1.01967735224588</v>
      </c>
      <c r="L49" s="345">
        <f t="shared" si="13"/>
        <v>370126</v>
      </c>
      <c r="M49" s="362">
        <f t="shared" si="11"/>
        <v>99.8547081231963</v>
      </c>
      <c r="O49" s="370"/>
    </row>
    <row r="50" ht="15" customHeight="1" spans="1:15">
      <c r="A50" s="341" t="s">
        <v>121</v>
      </c>
      <c r="B50" s="358" t="s">
        <v>122</v>
      </c>
      <c r="C50" s="343">
        <v>657566669.27</v>
      </c>
      <c r="D50" s="345">
        <v>2.8</v>
      </c>
      <c r="E50" s="345">
        <v>542842000</v>
      </c>
      <c r="F50" s="359">
        <f>E50/E31*100</f>
        <v>2.14926164044154</v>
      </c>
      <c r="G50" s="345">
        <f t="shared" si="12"/>
        <v>673531480</v>
      </c>
      <c r="H50" s="359">
        <f>G50/G31*100</f>
        <v>2.69622284530481</v>
      </c>
      <c r="I50" s="345">
        <v>130689480</v>
      </c>
      <c r="J50" s="345">
        <v>667819777</v>
      </c>
      <c r="K50" s="359">
        <f>J50/J31*100</f>
        <v>2.6769807185363</v>
      </c>
      <c r="L50" s="345">
        <f t="shared" si="13"/>
        <v>5711703</v>
      </c>
      <c r="M50" s="362">
        <f t="shared" si="11"/>
        <v>99.1519768311349</v>
      </c>
      <c r="O50" s="370"/>
    </row>
    <row r="51" ht="24" customHeight="1" spans="1:15">
      <c r="A51" s="341" t="s">
        <v>123</v>
      </c>
      <c r="B51" s="358" t="s">
        <v>124</v>
      </c>
      <c r="C51" s="343">
        <v>3673373289.53</v>
      </c>
      <c r="D51" s="345">
        <v>15.7</v>
      </c>
      <c r="E51" s="345">
        <v>4027924700</v>
      </c>
      <c r="F51" s="359">
        <f>E51/E31*100</f>
        <v>15.9476681028679</v>
      </c>
      <c r="G51" s="345">
        <f t="shared" si="12"/>
        <v>3529314800</v>
      </c>
      <c r="H51" s="359">
        <f>G51/G31*100</f>
        <v>14.1282471192473</v>
      </c>
      <c r="I51" s="345">
        <v>-498609900</v>
      </c>
      <c r="J51" s="361">
        <v>3526737407</v>
      </c>
      <c r="K51" s="359">
        <f>J51/J31*100</f>
        <v>14.1370596724327</v>
      </c>
      <c r="L51" s="345">
        <f t="shared" si="13"/>
        <v>2577393</v>
      </c>
      <c r="M51" s="362">
        <f t="shared" si="11"/>
        <v>99.9269718586735</v>
      </c>
      <c r="O51" s="370"/>
    </row>
    <row r="52" ht="20.25" customHeight="1" spans="1:15">
      <c r="A52" s="341" t="s">
        <v>125</v>
      </c>
      <c r="B52" s="358" t="s">
        <v>126</v>
      </c>
      <c r="C52" s="343">
        <v>208958800</v>
      </c>
      <c r="D52" s="345">
        <v>0.9</v>
      </c>
      <c r="E52" s="345">
        <v>265347000</v>
      </c>
      <c r="F52" s="359">
        <f>E52/E31*100</f>
        <v>1.05058217401425</v>
      </c>
      <c r="G52" s="345">
        <f t="shared" si="12"/>
        <v>242207000</v>
      </c>
      <c r="H52" s="359">
        <f>G52/G31*100</f>
        <v>0.969582070154675</v>
      </c>
      <c r="I52" s="345">
        <v>-23140000</v>
      </c>
      <c r="J52" s="345">
        <v>241587974</v>
      </c>
      <c r="K52" s="359">
        <f>J52/J31*100</f>
        <v>0.968414489210687</v>
      </c>
      <c r="L52" s="345">
        <f t="shared" si="13"/>
        <v>619026</v>
      </c>
      <c r="M52" s="362">
        <f t="shared" si="11"/>
        <v>99.7444227458331</v>
      </c>
      <c r="O52" s="370"/>
    </row>
    <row r="53" ht="15" customHeight="1" spans="1:15">
      <c r="A53" s="341"/>
      <c r="B53" s="357" t="s">
        <v>127</v>
      </c>
      <c r="C53" s="354">
        <v>854272727</v>
      </c>
      <c r="D53" s="356">
        <v>3.7</v>
      </c>
      <c r="E53" s="356">
        <v>2394127000</v>
      </c>
      <c r="F53" s="356">
        <f t="shared" ref="F53:L53" si="14">F120+F130</f>
        <v>9.47901106297115</v>
      </c>
      <c r="G53" s="356">
        <f t="shared" si="14"/>
        <v>1204064000</v>
      </c>
      <c r="H53" s="356">
        <f t="shared" si="14"/>
        <v>4.82000464775468</v>
      </c>
      <c r="I53" s="356">
        <f t="shared" si="14"/>
        <v>-1190063000</v>
      </c>
      <c r="J53" s="356">
        <f t="shared" si="14"/>
        <v>1200249402</v>
      </c>
      <c r="K53" s="356">
        <f t="shared" si="14"/>
        <v>4.81124491554063</v>
      </c>
      <c r="L53" s="356">
        <f t="shared" si="14"/>
        <v>3814598</v>
      </c>
      <c r="M53" s="356">
        <f t="shared" si="11"/>
        <v>99.6831897639993</v>
      </c>
      <c r="O53" s="183"/>
    </row>
    <row r="54" ht="15" customHeight="1" spans="1:15">
      <c r="A54" s="341" t="s">
        <v>97</v>
      </c>
      <c r="B54" s="358" t="s">
        <v>98</v>
      </c>
      <c r="C54" s="343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O54" s="183"/>
    </row>
    <row r="55" ht="21" customHeight="1" spans="1:15">
      <c r="A55" s="341" t="s">
        <v>128</v>
      </c>
      <c r="B55" s="358" t="s">
        <v>129</v>
      </c>
      <c r="C55" s="343">
        <v>0</v>
      </c>
      <c r="D55" s="345">
        <v>0</v>
      </c>
      <c r="E55" s="345">
        <v>5000000</v>
      </c>
      <c r="F55" s="359">
        <f>E55/E31*100</f>
        <v>0.019796383113701</v>
      </c>
      <c r="G55" s="345">
        <f>E55+I55</f>
        <v>3500000</v>
      </c>
      <c r="H55" s="359">
        <f>G55/G31*100</f>
        <v>0.014010896652621</v>
      </c>
      <c r="I55" s="345">
        <v>-1500000</v>
      </c>
      <c r="J55" s="345">
        <v>2865309</v>
      </c>
      <c r="K55" s="359">
        <f>J55/J31*100</f>
        <v>0.0114856990011671</v>
      </c>
      <c r="L55" s="345">
        <f t="shared" ref="L55:L116" si="15">G55-J55</f>
        <v>634691</v>
      </c>
      <c r="M55" s="362">
        <f t="shared" ref="M55:M120" si="16">J55/G55*100</f>
        <v>81.8659714285714</v>
      </c>
      <c r="O55" s="183"/>
    </row>
    <row r="56" ht="15" customHeight="1" spans="1:13">
      <c r="A56" s="341" t="s">
        <v>130</v>
      </c>
      <c r="B56" s="358" t="s">
        <v>131</v>
      </c>
      <c r="C56" s="343">
        <v>3320000</v>
      </c>
      <c r="D56" s="345">
        <v>0</v>
      </c>
      <c r="E56" s="345">
        <v>0</v>
      </c>
      <c r="F56" s="359">
        <f>E56/E31*100</f>
        <v>0</v>
      </c>
      <c r="G56" s="345">
        <f t="shared" ref="G56:G119" si="17">E56+I56</f>
        <v>0</v>
      </c>
      <c r="H56" s="359">
        <f>G56/G31*100</f>
        <v>0</v>
      </c>
      <c r="I56" s="345">
        <v>0</v>
      </c>
      <c r="J56" s="345"/>
      <c r="K56" s="359">
        <f>J56/J31*100</f>
        <v>0</v>
      </c>
      <c r="L56" s="345">
        <f t="shared" si="15"/>
        <v>0</v>
      </c>
      <c r="M56" s="362"/>
    </row>
    <row r="57" ht="21.75" customHeight="1" spans="1:13">
      <c r="A57" s="341" t="s">
        <v>132</v>
      </c>
      <c r="B57" s="358" t="s">
        <v>133</v>
      </c>
      <c r="C57" s="343">
        <v>0</v>
      </c>
      <c r="D57" s="345">
        <v>0</v>
      </c>
      <c r="E57" s="345">
        <v>578000</v>
      </c>
      <c r="F57" s="359">
        <f>E57/E31*100</f>
        <v>0.00228846188794384</v>
      </c>
      <c r="G57" s="345">
        <f t="shared" si="17"/>
        <v>578000</v>
      </c>
      <c r="H57" s="359">
        <f>G57/G31*100</f>
        <v>0.00231379950434712</v>
      </c>
      <c r="I57" s="345">
        <v>0</v>
      </c>
      <c r="J57" s="345">
        <v>0</v>
      </c>
      <c r="K57" s="359">
        <f>J57/J31*100</f>
        <v>0</v>
      </c>
      <c r="L57" s="345">
        <f t="shared" si="15"/>
        <v>578000</v>
      </c>
      <c r="M57" s="362">
        <f t="shared" si="16"/>
        <v>0</v>
      </c>
    </row>
    <row r="58" ht="21.75" customHeight="1" spans="1:13">
      <c r="A58" s="341" t="s">
        <v>134</v>
      </c>
      <c r="B58" s="360" t="s">
        <v>135</v>
      </c>
      <c r="C58" s="343">
        <v>0</v>
      </c>
      <c r="D58" s="345"/>
      <c r="E58" s="345">
        <v>0</v>
      </c>
      <c r="F58" s="359">
        <f>E58/E31*100</f>
        <v>0</v>
      </c>
      <c r="G58" s="345">
        <f t="shared" si="17"/>
        <v>3690000</v>
      </c>
      <c r="H58" s="359">
        <f>G58/G31*100</f>
        <v>0.0147714881851918</v>
      </c>
      <c r="I58" s="345">
        <v>3690000</v>
      </c>
      <c r="J58" s="345">
        <v>3690000</v>
      </c>
      <c r="K58" s="359">
        <f>J58/J31*100</f>
        <v>0.0147915039230696</v>
      </c>
      <c r="L58" s="345">
        <f t="shared" si="15"/>
        <v>0</v>
      </c>
      <c r="M58" s="362">
        <f t="shared" si="16"/>
        <v>100</v>
      </c>
    </row>
    <row r="59" ht="15" customHeight="1" spans="1:13">
      <c r="A59" s="341" t="s">
        <v>136</v>
      </c>
      <c r="B59" s="358" t="s">
        <v>137</v>
      </c>
      <c r="C59" s="343">
        <v>3922000</v>
      </c>
      <c r="D59" s="345">
        <v>0</v>
      </c>
      <c r="E59" s="345">
        <v>122000</v>
      </c>
      <c r="F59" s="359">
        <f>E59/E31*100</f>
        <v>0.000483031747974305</v>
      </c>
      <c r="G59" s="345">
        <f t="shared" si="17"/>
        <v>122000</v>
      </c>
      <c r="H59" s="359">
        <f>G59/G31*100</f>
        <v>0.000488379826177073</v>
      </c>
      <c r="I59" s="345">
        <v>0</v>
      </c>
      <c r="J59" s="345">
        <v>122000</v>
      </c>
      <c r="K59" s="359">
        <f>J59/J31*100</f>
        <v>0.000489041593120458</v>
      </c>
      <c r="L59" s="345">
        <f t="shared" si="15"/>
        <v>0</v>
      </c>
      <c r="M59" s="362">
        <f t="shared" si="16"/>
        <v>100</v>
      </c>
    </row>
    <row r="60" ht="23.25" customHeight="1" spans="1:13">
      <c r="A60" s="341" t="s">
        <v>138</v>
      </c>
      <c r="B60" s="358" t="s">
        <v>139</v>
      </c>
      <c r="C60" s="343">
        <v>10267000</v>
      </c>
      <c r="D60" s="345">
        <v>0</v>
      </c>
      <c r="E60" s="345">
        <v>45000000</v>
      </c>
      <c r="F60" s="359">
        <f>E60/E31*100</f>
        <v>0.178167448023309</v>
      </c>
      <c r="G60" s="345">
        <f t="shared" si="17"/>
        <v>1234515</v>
      </c>
      <c r="H60" s="359">
        <f>G60/G31*100</f>
        <v>0.00494190345174582</v>
      </c>
      <c r="I60" s="345">
        <f>-45000000+1234515</f>
        <v>-43765485</v>
      </c>
      <c r="J60" s="345">
        <v>1234511</v>
      </c>
      <c r="K60" s="359">
        <f>J60/J31*100</f>
        <v>0.00494858382102238</v>
      </c>
      <c r="L60" s="345">
        <f t="shared" si="15"/>
        <v>4</v>
      </c>
      <c r="M60" s="362">
        <f t="shared" si="16"/>
        <v>99.999675986116</v>
      </c>
    </row>
    <row r="61" ht="21" customHeight="1" spans="1:13">
      <c r="A61" s="341" t="s">
        <v>140</v>
      </c>
      <c r="B61" s="358" t="s">
        <v>141</v>
      </c>
      <c r="C61" s="343">
        <v>0</v>
      </c>
      <c r="D61" s="345">
        <v>0</v>
      </c>
      <c r="E61" s="345">
        <v>1500000</v>
      </c>
      <c r="F61" s="359">
        <f>E61/E31*100</f>
        <v>0.00593891493411031</v>
      </c>
      <c r="G61" s="345">
        <f t="shared" si="17"/>
        <v>0</v>
      </c>
      <c r="H61" s="359">
        <f>G61/G31*100</f>
        <v>0</v>
      </c>
      <c r="I61" s="345">
        <f>-1500000</f>
        <v>-1500000</v>
      </c>
      <c r="J61" s="345">
        <v>0</v>
      </c>
      <c r="K61" s="359">
        <f>J61/J31*100</f>
        <v>0</v>
      </c>
      <c r="L61" s="345">
        <f t="shared" si="15"/>
        <v>0</v>
      </c>
      <c r="M61" s="362"/>
    </row>
    <row r="62" ht="24.75" customHeight="1" spans="1:13">
      <c r="A62" s="341" t="s">
        <v>142</v>
      </c>
      <c r="B62" s="358" t="s">
        <v>143</v>
      </c>
      <c r="C62" s="343">
        <v>134008</v>
      </c>
      <c r="D62" s="345">
        <v>0</v>
      </c>
      <c r="E62" s="345">
        <v>0</v>
      </c>
      <c r="F62" s="359">
        <f>E62/E31*100</f>
        <v>0</v>
      </c>
      <c r="G62" s="345">
        <f t="shared" si="17"/>
        <v>0</v>
      </c>
      <c r="H62" s="359">
        <f>G62/G31*100</f>
        <v>0</v>
      </c>
      <c r="I62" s="345">
        <v>0</v>
      </c>
      <c r="J62" s="345"/>
      <c r="K62" s="359">
        <f>J62/J31*100</f>
        <v>0</v>
      </c>
      <c r="L62" s="345">
        <f t="shared" si="15"/>
        <v>0</v>
      </c>
      <c r="M62" s="362"/>
    </row>
    <row r="63" ht="21.75" customHeight="1" spans="1:13">
      <c r="A63" s="341" t="s">
        <v>144</v>
      </c>
      <c r="B63" s="358" t="s">
        <v>145</v>
      </c>
      <c r="C63" s="343">
        <v>327744</v>
      </c>
      <c r="D63" s="345">
        <v>0</v>
      </c>
      <c r="E63" s="345">
        <v>221000</v>
      </c>
      <c r="F63" s="359">
        <f>E63/E31*100</f>
        <v>0.000875000133625586</v>
      </c>
      <c r="G63" s="345">
        <f t="shared" si="17"/>
        <v>0</v>
      </c>
      <c r="H63" s="359">
        <f>G63/G31*100</f>
        <v>0</v>
      </c>
      <c r="I63" s="345">
        <v>-221000</v>
      </c>
      <c r="J63" s="345"/>
      <c r="K63" s="359">
        <f>J63/J31*100</f>
        <v>0</v>
      </c>
      <c r="L63" s="345">
        <f t="shared" si="15"/>
        <v>0</v>
      </c>
      <c r="M63" s="362"/>
    </row>
    <row r="64" ht="15" customHeight="1" spans="1:13">
      <c r="A64" s="341" t="s">
        <v>146</v>
      </c>
      <c r="B64" s="358" t="s">
        <v>147</v>
      </c>
      <c r="C64" s="343">
        <v>0</v>
      </c>
      <c r="D64" s="345">
        <v>0</v>
      </c>
      <c r="E64" s="345">
        <v>376000</v>
      </c>
      <c r="F64" s="359">
        <f>E64/E31*100</f>
        <v>0.00148868801015032</v>
      </c>
      <c r="G64" s="345">
        <f t="shared" si="17"/>
        <v>0</v>
      </c>
      <c r="H64" s="359">
        <f>G64/G31*100</f>
        <v>0</v>
      </c>
      <c r="I64" s="345">
        <v>-376000</v>
      </c>
      <c r="J64" s="345"/>
      <c r="K64" s="359">
        <f>J64/J31*100</f>
        <v>0</v>
      </c>
      <c r="L64" s="345">
        <f t="shared" si="15"/>
        <v>0</v>
      </c>
      <c r="M64" s="362"/>
    </row>
    <row r="65" ht="15" customHeight="1" spans="1:13">
      <c r="A65" s="341" t="s">
        <v>148</v>
      </c>
      <c r="B65" s="358" t="s">
        <v>149</v>
      </c>
      <c r="C65" s="343">
        <v>492646</v>
      </c>
      <c r="D65" s="345">
        <v>0</v>
      </c>
      <c r="E65" s="345">
        <v>300000</v>
      </c>
      <c r="F65" s="359">
        <f>E65/E31*100</f>
        <v>0.00118778298682206</v>
      </c>
      <c r="G65" s="345">
        <f t="shared" si="17"/>
        <v>500000</v>
      </c>
      <c r="H65" s="359">
        <f>G65/G31*100</f>
        <v>0.00200155666466014</v>
      </c>
      <c r="I65" s="345">
        <v>200000</v>
      </c>
      <c r="J65" s="345">
        <v>500000</v>
      </c>
      <c r="K65" s="359">
        <f>J65/J31*100</f>
        <v>0.00200426882426417</v>
      </c>
      <c r="L65" s="345">
        <f t="shared" si="15"/>
        <v>0</v>
      </c>
      <c r="M65" s="362">
        <f t="shared" si="16"/>
        <v>100</v>
      </c>
    </row>
    <row r="66" ht="15" customHeight="1" spans="1:13">
      <c r="A66" s="341" t="s">
        <v>150</v>
      </c>
      <c r="B66" s="358" t="s">
        <v>151</v>
      </c>
      <c r="C66" s="343">
        <v>0</v>
      </c>
      <c r="D66" s="345">
        <v>0</v>
      </c>
      <c r="E66" s="345">
        <v>0</v>
      </c>
      <c r="F66" s="359">
        <f>E66/E31*100</f>
        <v>0</v>
      </c>
      <c r="G66" s="345">
        <f t="shared" si="17"/>
        <v>0</v>
      </c>
      <c r="H66" s="359">
        <f>G66/G31*100</f>
        <v>0</v>
      </c>
      <c r="I66" s="345">
        <v>0</v>
      </c>
      <c r="J66" s="345"/>
      <c r="K66" s="359">
        <f>J66/J31*100</f>
        <v>0</v>
      </c>
      <c r="L66" s="345">
        <f t="shared" si="15"/>
        <v>0</v>
      </c>
      <c r="M66" s="362"/>
    </row>
    <row r="67" ht="21" customHeight="1" spans="1:13">
      <c r="A67" s="341" t="s">
        <v>152</v>
      </c>
      <c r="B67" s="358" t="s">
        <v>153</v>
      </c>
      <c r="C67" s="343">
        <v>0</v>
      </c>
      <c r="D67" s="345">
        <v>0</v>
      </c>
      <c r="E67" s="345">
        <v>3212000</v>
      </c>
      <c r="F67" s="359">
        <f>E67/E31*100</f>
        <v>0.0127171965122415</v>
      </c>
      <c r="G67" s="345">
        <f t="shared" si="17"/>
        <v>0</v>
      </c>
      <c r="H67" s="359">
        <f>G67/G31*100</f>
        <v>0</v>
      </c>
      <c r="I67" s="345">
        <v>-3212000</v>
      </c>
      <c r="J67" s="345"/>
      <c r="K67" s="359">
        <f>J67/J31*100</f>
        <v>0</v>
      </c>
      <c r="L67" s="345">
        <f t="shared" si="15"/>
        <v>0</v>
      </c>
      <c r="M67" s="362"/>
    </row>
    <row r="68" ht="15" customHeight="1" spans="1:13">
      <c r="A68" s="341" t="s">
        <v>154</v>
      </c>
      <c r="B68" s="358" t="s">
        <v>155</v>
      </c>
      <c r="C68" s="343">
        <v>0</v>
      </c>
      <c r="D68" s="345">
        <v>0</v>
      </c>
      <c r="E68" s="345">
        <v>0</v>
      </c>
      <c r="F68" s="359">
        <f>E68/E31*100</f>
        <v>0</v>
      </c>
      <c r="G68" s="345">
        <f t="shared" si="17"/>
        <v>0</v>
      </c>
      <c r="H68" s="359">
        <f>G68/G31*100</f>
        <v>0</v>
      </c>
      <c r="I68" s="345">
        <v>0</v>
      </c>
      <c r="J68" s="345"/>
      <c r="K68" s="359">
        <f>J68/J31*100</f>
        <v>0</v>
      </c>
      <c r="L68" s="345">
        <f t="shared" si="15"/>
        <v>0</v>
      </c>
      <c r="M68" s="362"/>
    </row>
    <row r="69" ht="15" customHeight="1" spans="1:13">
      <c r="A69" s="341" t="s">
        <v>156</v>
      </c>
      <c r="B69" s="358" t="s">
        <v>157</v>
      </c>
      <c r="C69" s="343">
        <v>32748910</v>
      </c>
      <c r="D69" s="345">
        <v>0.1</v>
      </c>
      <c r="E69" s="345">
        <v>63200280</v>
      </c>
      <c r="F69" s="359">
        <f>E69/E31*100</f>
        <v>0.250227391154635</v>
      </c>
      <c r="G69" s="345">
        <f t="shared" si="17"/>
        <v>65513793</v>
      </c>
      <c r="H69" s="359">
        <f>G69/G31*100</f>
        <v>0.262259138012629</v>
      </c>
      <c r="I69" s="345">
        <v>2313513</v>
      </c>
      <c r="J69" s="345">
        <v>65513793</v>
      </c>
      <c r="K69" s="359">
        <f>J69/J31*100</f>
        <v>0.262614505738393</v>
      </c>
      <c r="L69" s="345">
        <f t="shared" si="15"/>
        <v>0</v>
      </c>
      <c r="M69" s="362">
        <f t="shared" si="16"/>
        <v>100</v>
      </c>
    </row>
    <row r="70" ht="21.75" customHeight="1" spans="1:13">
      <c r="A70" s="341" t="s">
        <v>158</v>
      </c>
      <c r="B70" s="358" t="s">
        <v>159</v>
      </c>
      <c r="C70" s="343">
        <v>630000</v>
      </c>
      <c r="D70" s="345">
        <v>0</v>
      </c>
      <c r="E70" s="345">
        <v>3494000</v>
      </c>
      <c r="F70" s="359">
        <f>E70/E31*100</f>
        <v>0.0138337125198543</v>
      </c>
      <c r="G70" s="345">
        <f t="shared" si="17"/>
        <v>0</v>
      </c>
      <c r="H70" s="359">
        <f>G70/G31*100</f>
        <v>0</v>
      </c>
      <c r="I70" s="345">
        <v>-3494000</v>
      </c>
      <c r="J70" s="345">
        <v>0</v>
      </c>
      <c r="K70" s="359">
        <f>J70/J31*100</f>
        <v>0</v>
      </c>
      <c r="L70" s="345">
        <f t="shared" si="15"/>
        <v>0</v>
      </c>
      <c r="M70" s="362"/>
    </row>
    <row r="71" ht="25.5" customHeight="1" spans="1:13">
      <c r="A71" s="341" t="s">
        <v>160</v>
      </c>
      <c r="B71" s="358" t="s">
        <v>161</v>
      </c>
      <c r="C71" s="343">
        <v>385000</v>
      </c>
      <c r="D71" s="345">
        <v>0</v>
      </c>
      <c r="E71" s="345">
        <v>910000</v>
      </c>
      <c r="F71" s="359">
        <f>E71/E31*100</f>
        <v>0.00360294172669359</v>
      </c>
      <c r="G71" s="345">
        <f t="shared" si="17"/>
        <v>910000</v>
      </c>
      <c r="H71" s="359">
        <f>G71/G31*100</f>
        <v>0.00364283312968145</v>
      </c>
      <c r="I71" s="345">
        <v>0</v>
      </c>
      <c r="J71" s="345">
        <v>910000</v>
      </c>
      <c r="K71" s="359">
        <f>J71/J31*100</f>
        <v>0.00364776926016079</v>
      </c>
      <c r="L71" s="345">
        <f t="shared" si="15"/>
        <v>0</v>
      </c>
      <c r="M71" s="362">
        <f t="shared" si="16"/>
        <v>100</v>
      </c>
    </row>
    <row r="72" ht="15" customHeight="1" spans="1:13">
      <c r="A72" s="341" t="s">
        <v>162</v>
      </c>
      <c r="B72" s="358" t="s">
        <v>163</v>
      </c>
      <c r="C72" s="343">
        <v>15450000</v>
      </c>
      <c r="D72" s="345">
        <v>0.1</v>
      </c>
      <c r="E72" s="345">
        <v>16000000</v>
      </c>
      <c r="F72" s="359">
        <f>E72/E31*100</f>
        <v>0.0633484259638433</v>
      </c>
      <c r="G72" s="345">
        <f t="shared" si="17"/>
        <v>36000000</v>
      </c>
      <c r="H72" s="359">
        <f>G72/G31*100</f>
        <v>0.14411207985553</v>
      </c>
      <c r="I72" s="345">
        <v>20000000</v>
      </c>
      <c r="J72" s="345">
        <v>35931970</v>
      </c>
      <c r="K72" s="359">
        <f>J72/J31*100</f>
        <v>0.144034654530791</v>
      </c>
      <c r="L72" s="345">
        <f t="shared" si="15"/>
        <v>68030</v>
      </c>
      <c r="M72" s="362">
        <f t="shared" si="16"/>
        <v>99.8110277777778</v>
      </c>
    </row>
    <row r="73" ht="15" customHeight="1" spans="1:13">
      <c r="A73" s="341" t="s">
        <v>164</v>
      </c>
      <c r="B73" s="358" t="s">
        <v>165</v>
      </c>
      <c r="C73" s="343">
        <v>1133997</v>
      </c>
      <c r="D73" s="345">
        <v>0</v>
      </c>
      <c r="E73" s="345">
        <v>0</v>
      </c>
      <c r="F73" s="359">
        <f t="shared" ref="F73:H73" si="18">E73/E48*100</f>
        <v>0</v>
      </c>
      <c r="G73" s="345">
        <f t="shared" si="17"/>
        <v>0</v>
      </c>
      <c r="H73" s="359">
        <f t="shared" si="18"/>
        <v>0</v>
      </c>
      <c r="I73" s="345">
        <v>0</v>
      </c>
      <c r="J73" s="345"/>
      <c r="K73" s="359">
        <f t="shared" ref="K73" si="19">J73/J48*100</f>
        <v>0</v>
      </c>
      <c r="L73" s="345">
        <f t="shared" si="15"/>
        <v>0</v>
      </c>
      <c r="M73" s="362"/>
    </row>
    <row r="74" ht="27" customHeight="1" spans="1:13">
      <c r="A74" s="371" t="s">
        <v>166</v>
      </c>
      <c r="B74" s="112" t="s">
        <v>167</v>
      </c>
      <c r="C74" s="343">
        <v>0</v>
      </c>
      <c r="D74" s="345"/>
      <c r="E74" s="345">
        <v>0</v>
      </c>
      <c r="F74" s="359">
        <f>E74/E31*100</f>
        <v>0</v>
      </c>
      <c r="G74" s="345">
        <f t="shared" si="17"/>
        <v>74400</v>
      </c>
      <c r="H74" s="359">
        <f>G74/G31*100</f>
        <v>0.000297831631701428</v>
      </c>
      <c r="I74" s="345">
        <v>74400</v>
      </c>
      <c r="J74" s="345">
        <v>74400</v>
      </c>
      <c r="K74" s="359">
        <f>J74/J31*100</f>
        <v>0.000298235201050509</v>
      </c>
      <c r="L74" s="345">
        <f t="shared" si="15"/>
        <v>0</v>
      </c>
      <c r="M74" s="362">
        <f t="shared" si="16"/>
        <v>100</v>
      </c>
    </row>
    <row r="75" ht="15" customHeight="1" spans="1:13">
      <c r="A75" s="341" t="s">
        <v>168</v>
      </c>
      <c r="B75" s="358" t="s">
        <v>169</v>
      </c>
      <c r="C75" s="343">
        <v>151000</v>
      </c>
      <c r="D75" s="345">
        <v>0</v>
      </c>
      <c r="E75" s="345">
        <v>319500</v>
      </c>
      <c r="F75" s="359">
        <f>E75/E31*100</f>
        <v>0.0012649888809655</v>
      </c>
      <c r="G75" s="345">
        <f t="shared" si="17"/>
        <v>470453</v>
      </c>
      <c r="H75" s="359">
        <f>G75/G31*100</f>
        <v>0.00188327667511871</v>
      </c>
      <c r="I75" s="345">
        <v>150953</v>
      </c>
      <c r="J75" s="345">
        <v>470453</v>
      </c>
      <c r="K75" s="359">
        <f>J75/J31*100</f>
        <v>0.00188582856236311</v>
      </c>
      <c r="L75" s="345">
        <f t="shared" si="15"/>
        <v>0</v>
      </c>
      <c r="M75" s="362">
        <f t="shared" si="16"/>
        <v>100</v>
      </c>
    </row>
    <row r="76" ht="15" customHeight="1" spans="1:13">
      <c r="A76" s="341" t="s">
        <v>170</v>
      </c>
      <c r="B76" s="358" t="s">
        <v>171</v>
      </c>
      <c r="C76" s="343">
        <v>0</v>
      </c>
      <c r="D76" s="345">
        <v>0</v>
      </c>
      <c r="E76" s="345">
        <v>10000000</v>
      </c>
      <c r="F76" s="359">
        <f>E76/E31*100</f>
        <v>0.0395927662274021</v>
      </c>
      <c r="G76" s="345">
        <f t="shared" si="17"/>
        <v>0</v>
      </c>
      <c r="H76" s="359">
        <f>G76/G31*100</f>
        <v>0</v>
      </c>
      <c r="I76" s="345">
        <v>-10000000</v>
      </c>
      <c r="J76" s="345"/>
      <c r="K76" s="359">
        <f>J76/J31*100</f>
        <v>0</v>
      </c>
      <c r="L76" s="345">
        <f t="shared" si="15"/>
        <v>0</v>
      </c>
      <c r="M76" s="362"/>
    </row>
    <row r="77" ht="21" customHeight="1" spans="1:13">
      <c r="A77" s="341" t="s">
        <v>172</v>
      </c>
      <c r="B77" s="358" t="s">
        <v>173</v>
      </c>
      <c r="C77" s="343">
        <v>0</v>
      </c>
      <c r="D77" s="345">
        <v>0</v>
      </c>
      <c r="E77" s="345">
        <v>0</v>
      </c>
      <c r="F77" s="359">
        <f>E77/E31*100</f>
        <v>0</v>
      </c>
      <c r="G77" s="345">
        <f t="shared" si="17"/>
        <v>369880</v>
      </c>
      <c r="H77" s="359">
        <f>G77/G31*100</f>
        <v>0.00148067155824898</v>
      </c>
      <c r="I77" s="345">
        <v>369880</v>
      </c>
      <c r="J77" s="345">
        <v>369877</v>
      </c>
      <c r="K77" s="359">
        <f>J77/J31*100</f>
        <v>0.00148266587982472</v>
      </c>
      <c r="L77" s="345">
        <f t="shared" si="15"/>
        <v>3</v>
      </c>
      <c r="M77" s="362">
        <f t="shared" si="16"/>
        <v>99.9991889261382</v>
      </c>
    </row>
    <row r="78" ht="21.75" customHeight="1" spans="1:13">
      <c r="A78" s="341" t="s">
        <v>174</v>
      </c>
      <c r="B78" s="358" t="s">
        <v>173</v>
      </c>
      <c r="C78" s="343">
        <v>0</v>
      </c>
      <c r="D78" s="345">
        <v>0</v>
      </c>
      <c r="E78" s="345">
        <v>0</v>
      </c>
      <c r="F78" s="359">
        <f>E78/E31*100</f>
        <v>0</v>
      </c>
      <c r="G78" s="345">
        <f t="shared" si="17"/>
        <v>208340</v>
      </c>
      <c r="H78" s="359">
        <f>G78/G31*100</f>
        <v>0.000834008631030585</v>
      </c>
      <c r="I78" s="345">
        <v>208340</v>
      </c>
      <c r="J78" s="345">
        <v>208340</v>
      </c>
      <c r="K78" s="359">
        <f>J78/J31*100</f>
        <v>0.000835138733694395</v>
      </c>
      <c r="L78" s="345">
        <f t="shared" si="15"/>
        <v>0</v>
      </c>
      <c r="M78" s="362">
        <f t="shared" si="16"/>
        <v>100</v>
      </c>
    </row>
    <row r="79" ht="24" customHeight="1" spans="1:13">
      <c r="A79" s="341" t="s">
        <v>175</v>
      </c>
      <c r="B79" s="358" t="s">
        <v>176</v>
      </c>
      <c r="C79" s="343">
        <v>0</v>
      </c>
      <c r="D79" s="345">
        <v>0</v>
      </c>
      <c r="E79" s="345">
        <v>0</v>
      </c>
      <c r="F79" s="359">
        <f>E79/E31*100</f>
        <v>0</v>
      </c>
      <c r="G79" s="345">
        <f t="shared" si="17"/>
        <v>0</v>
      </c>
      <c r="H79" s="359">
        <f>G79/G31*100</f>
        <v>0</v>
      </c>
      <c r="I79" s="345">
        <f>5330000-5330000</f>
        <v>0</v>
      </c>
      <c r="J79" s="345"/>
      <c r="K79" s="359">
        <f>J79/J31*100</f>
        <v>0</v>
      </c>
      <c r="L79" s="345">
        <f t="shared" si="15"/>
        <v>0</v>
      </c>
      <c r="M79" s="362"/>
    </row>
    <row r="80" ht="15" customHeight="1" spans="1:13">
      <c r="A80" s="341" t="s">
        <v>177</v>
      </c>
      <c r="B80" s="358" t="s">
        <v>178</v>
      </c>
      <c r="C80" s="343">
        <v>93848000</v>
      </c>
      <c r="D80" s="345">
        <v>0.4</v>
      </c>
      <c r="E80" s="345">
        <v>118434000</v>
      </c>
      <c r="F80" s="359">
        <f>E80/E31*100</f>
        <v>0.468912967537614</v>
      </c>
      <c r="G80" s="345">
        <f t="shared" si="17"/>
        <v>91894218</v>
      </c>
      <c r="H80" s="359">
        <f>G80/G31*100</f>
        <v>0.367862968963263</v>
      </c>
      <c r="I80" s="345">
        <v>-26539782</v>
      </c>
      <c r="J80" s="345">
        <v>91894218</v>
      </c>
      <c r="K80" s="359">
        <f>J80/J31*100</f>
        <v>0.368361432535071</v>
      </c>
      <c r="L80" s="345">
        <f t="shared" si="15"/>
        <v>0</v>
      </c>
      <c r="M80" s="362">
        <f t="shared" si="16"/>
        <v>100</v>
      </c>
    </row>
    <row r="81" ht="15" customHeight="1" spans="1:13">
      <c r="A81" s="341" t="s">
        <v>179</v>
      </c>
      <c r="B81" s="358" t="s">
        <v>180</v>
      </c>
      <c r="C81" s="343">
        <v>140797982</v>
      </c>
      <c r="D81" s="345">
        <v>0.6</v>
      </c>
      <c r="E81" s="345">
        <v>52590000</v>
      </c>
      <c r="F81" s="359">
        <f>E81/E31*100</f>
        <v>0.208218357589908</v>
      </c>
      <c r="G81" s="345">
        <f t="shared" si="17"/>
        <v>52590000</v>
      </c>
      <c r="H81" s="359">
        <f>G81/G31*100</f>
        <v>0.210523729988953</v>
      </c>
      <c r="I81" s="345">
        <v>0</v>
      </c>
      <c r="J81" s="345">
        <v>52584526</v>
      </c>
      <c r="K81" s="359">
        <f>J81/J31*100</f>
        <v>0.210787052201018</v>
      </c>
      <c r="L81" s="345">
        <f t="shared" si="15"/>
        <v>5474</v>
      </c>
      <c r="M81" s="362">
        <f>J80/G80*100</f>
        <v>100</v>
      </c>
    </row>
    <row r="82" ht="21" customHeight="1" spans="1:13">
      <c r="A82" s="341" t="s">
        <v>181</v>
      </c>
      <c r="B82" s="358" t="s">
        <v>182</v>
      </c>
      <c r="C82" s="343">
        <v>363418</v>
      </c>
      <c r="D82" s="345">
        <v>0</v>
      </c>
      <c r="E82" s="345">
        <v>0</v>
      </c>
      <c r="F82" s="359">
        <f>E82/E31*100</f>
        <v>0</v>
      </c>
      <c r="G82" s="345">
        <f t="shared" si="17"/>
        <v>0</v>
      </c>
      <c r="H82" s="359">
        <f>G82/G31*100</f>
        <v>0</v>
      </c>
      <c r="I82" s="345">
        <v>0</v>
      </c>
      <c r="J82" s="345"/>
      <c r="K82" s="359">
        <f>J82/J31*100</f>
        <v>0</v>
      </c>
      <c r="L82" s="345">
        <f t="shared" si="15"/>
        <v>0</v>
      </c>
      <c r="M82" s="362"/>
    </row>
    <row r="83" ht="20.25" customHeight="1" spans="1:13">
      <c r="A83" s="341" t="s">
        <v>183</v>
      </c>
      <c r="B83" s="358" t="s">
        <v>184</v>
      </c>
      <c r="C83" s="343">
        <v>1330000</v>
      </c>
      <c r="D83" s="345">
        <v>0</v>
      </c>
      <c r="E83" s="345">
        <v>1192200</v>
      </c>
      <c r="F83" s="359">
        <f>E83/E31*100</f>
        <v>0.00472024958963088</v>
      </c>
      <c r="G83" s="345">
        <f t="shared" si="17"/>
        <v>1192200</v>
      </c>
      <c r="H83" s="359">
        <f>G83/G31*100</f>
        <v>0.00477251171121563</v>
      </c>
      <c r="I83" s="345">
        <v>0</v>
      </c>
      <c r="J83" s="345">
        <v>1192196</v>
      </c>
      <c r="K83" s="359">
        <f>J83/J31*100</f>
        <v>0.0047789625504249</v>
      </c>
      <c r="L83" s="345">
        <f t="shared" si="15"/>
        <v>4</v>
      </c>
      <c r="M83" s="362">
        <f t="shared" si="16"/>
        <v>99.9996644858245</v>
      </c>
    </row>
    <row r="84" ht="21.75" customHeight="1" spans="1:13">
      <c r="A84" s="341" t="s">
        <v>185</v>
      </c>
      <c r="B84" s="358" t="s">
        <v>186</v>
      </c>
      <c r="C84" s="343">
        <v>0</v>
      </c>
      <c r="D84" s="345">
        <v>0</v>
      </c>
      <c r="E84" s="345">
        <v>251600</v>
      </c>
      <c r="F84" s="359">
        <f>E84/E31*100</f>
        <v>0.000996153998281437</v>
      </c>
      <c r="G84" s="345">
        <f t="shared" si="17"/>
        <v>251600</v>
      </c>
      <c r="H84" s="359">
        <f>G84/G31*100</f>
        <v>0.00100718331365698</v>
      </c>
      <c r="I84" s="345">
        <v>0</v>
      </c>
      <c r="J84" s="345">
        <v>251555</v>
      </c>
      <c r="K84" s="359">
        <f>J84/J31*100</f>
        <v>0.00100836768817555</v>
      </c>
      <c r="L84" s="345">
        <f t="shared" si="15"/>
        <v>45</v>
      </c>
      <c r="M84" s="362">
        <f t="shared" si="16"/>
        <v>99.9821144674086</v>
      </c>
    </row>
    <row r="85" ht="22.5" customHeight="1" spans="1:13">
      <c r="A85" s="341" t="s">
        <v>187</v>
      </c>
      <c r="B85" s="358" t="s">
        <v>188</v>
      </c>
      <c r="C85" s="343">
        <v>579247</v>
      </c>
      <c r="D85" s="345">
        <v>0</v>
      </c>
      <c r="E85" s="345">
        <v>0</v>
      </c>
      <c r="F85" s="359">
        <f>E85/E31*100</f>
        <v>0</v>
      </c>
      <c r="G85" s="345">
        <f t="shared" si="17"/>
        <v>0</v>
      </c>
      <c r="H85" s="359">
        <f>G85/G31*100</f>
        <v>0</v>
      </c>
      <c r="I85" s="345">
        <v>0</v>
      </c>
      <c r="J85" s="345"/>
      <c r="K85" s="359">
        <f>J85/J31*100</f>
        <v>0</v>
      </c>
      <c r="L85" s="345">
        <f t="shared" si="15"/>
        <v>0</v>
      </c>
      <c r="M85" s="362"/>
    </row>
    <row r="86" ht="27" customHeight="1" spans="1:13">
      <c r="A86" s="341" t="s">
        <v>189</v>
      </c>
      <c r="B86" s="358" t="s">
        <v>190</v>
      </c>
      <c r="C86" s="343">
        <v>2773452</v>
      </c>
      <c r="D86" s="345">
        <v>0</v>
      </c>
      <c r="E86" s="345">
        <v>0</v>
      </c>
      <c r="F86" s="359">
        <f>E86/E31*100</f>
        <v>0</v>
      </c>
      <c r="G86" s="345">
        <f t="shared" si="17"/>
        <v>15275564</v>
      </c>
      <c r="H86" s="359">
        <f>G86/G31*100</f>
        <v>0.0611498138612849</v>
      </c>
      <c r="I86" s="361">
        <f>14200957-75393+1150000</f>
        <v>15275564</v>
      </c>
      <c r="J86" s="345">
        <v>14102176</v>
      </c>
      <c r="K86" s="359">
        <f>J86/J31*100</f>
        <v>0.0565291034221729</v>
      </c>
      <c r="L86" s="345">
        <f t="shared" si="15"/>
        <v>1173388</v>
      </c>
      <c r="M86" s="362">
        <f t="shared" si="16"/>
        <v>92.3185291227217</v>
      </c>
    </row>
    <row r="87" ht="36" customHeight="1" spans="1:13">
      <c r="A87" s="341" t="s">
        <v>191</v>
      </c>
      <c r="B87" s="372" t="s">
        <v>192</v>
      </c>
      <c r="C87" s="343">
        <v>0</v>
      </c>
      <c r="D87" s="345"/>
      <c r="E87" s="345">
        <v>0</v>
      </c>
      <c r="F87" s="359">
        <f>E87/E31*100</f>
        <v>0</v>
      </c>
      <c r="G87" s="345">
        <f t="shared" si="17"/>
        <v>150000</v>
      </c>
      <c r="H87" s="359">
        <f>G87/G31*100</f>
        <v>0.000600466999398041</v>
      </c>
      <c r="I87" s="345">
        <v>150000</v>
      </c>
      <c r="J87" s="345">
        <v>150000</v>
      </c>
      <c r="K87" s="359">
        <f>J87/J31*100</f>
        <v>0.000601280647279252</v>
      </c>
      <c r="L87" s="345">
        <f t="shared" si="15"/>
        <v>0</v>
      </c>
      <c r="M87" s="362">
        <f t="shared" si="16"/>
        <v>100</v>
      </c>
    </row>
    <row r="88" ht="23.25" customHeight="1" spans="1:13">
      <c r="A88" s="341" t="s">
        <v>193</v>
      </c>
      <c r="B88" s="358" t="s">
        <v>194</v>
      </c>
      <c r="C88" s="343">
        <v>0</v>
      </c>
      <c r="D88" s="345">
        <v>0</v>
      </c>
      <c r="E88" s="345">
        <v>0</v>
      </c>
      <c r="F88" s="359">
        <f>E88/E31*100</f>
        <v>0</v>
      </c>
      <c r="G88" s="345">
        <f t="shared" si="17"/>
        <v>0</v>
      </c>
      <c r="H88" s="359">
        <f>G88/G31*100</f>
        <v>0</v>
      </c>
      <c r="I88" s="345">
        <v>0</v>
      </c>
      <c r="J88" s="345"/>
      <c r="K88" s="359">
        <f>J88/J31*100</f>
        <v>0</v>
      </c>
      <c r="L88" s="345">
        <f t="shared" si="15"/>
        <v>0</v>
      </c>
      <c r="M88" s="362"/>
    </row>
    <row r="89" ht="15" customHeight="1" spans="1:13">
      <c r="A89" s="341" t="s">
        <v>195</v>
      </c>
      <c r="B89" s="358" t="s">
        <v>196</v>
      </c>
      <c r="C89" s="343">
        <v>0</v>
      </c>
      <c r="D89" s="345">
        <v>0</v>
      </c>
      <c r="E89" s="345">
        <v>0</v>
      </c>
      <c r="F89" s="359">
        <f>E89/E31*100</f>
        <v>0</v>
      </c>
      <c r="G89" s="345">
        <f t="shared" si="17"/>
        <v>0</v>
      </c>
      <c r="H89" s="359">
        <f>G89/G31*100</f>
        <v>0</v>
      </c>
      <c r="I89" s="345">
        <v>0</v>
      </c>
      <c r="J89" s="345"/>
      <c r="K89" s="359">
        <f>J89/J31*100</f>
        <v>0</v>
      </c>
      <c r="L89" s="345">
        <f t="shared" si="15"/>
        <v>0</v>
      </c>
      <c r="M89" s="362"/>
    </row>
    <row r="90" ht="15" customHeight="1" spans="1:13">
      <c r="A90" s="341" t="s">
        <v>197</v>
      </c>
      <c r="B90" s="358" t="s">
        <v>198</v>
      </c>
      <c r="C90" s="343">
        <v>0</v>
      </c>
      <c r="D90" s="345">
        <v>0</v>
      </c>
      <c r="E90" s="345">
        <v>0</v>
      </c>
      <c r="F90" s="359">
        <f>E90/E31*100</f>
        <v>0</v>
      </c>
      <c r="G90" s="345">
        <f t="shared" si="17"/>
        <v>0</v>
      </c>
      <c r="H90" s="359">
        <f>G90/G31*100</f>
        <v>0</v>
      </c>
      <c r="I90" s="345">
        <v>0</v>
      </c>
      <c r="J90" s="345"/>
      <c r="K90" s="359">
        <f>J90/J31*100</f>
        <v>0</v>
      </c>
      <c r="L90" s="345">
        <f t="shared" si="15"/>
        <v>0</v>
      </c>
      <c r="M90" s="362"/>
    </row>
    <row r="91" ht="15" customHeight="1" spans="1:13">
      <c r="A91" s="341" t="s">
        <v>199</v>
      </c>
      <c r="B91" s="358" t="s">
        <v>200</v>
      </c>
      <c r="C91" s="343">
        <v>0</v>
      </c>
      <c r="D91" s="345">
        <v>0</v>
      </c>
      <c r="E91" s="345">
        <v>0</v>
      </c>
      <c r="F91" s="359">
        <f>E91/E31*100</f>
        <v>0</v>
      </c>
      <c r="G91" s="345">
        <f t="shared" si="17"/>
        <v>0</v>
      </c>
      <c r="H91" s="359">
        <f>G91/G31*100</f>
        <v>0</v>
      </c>
      <c r="I91" s="345">
        <v>0</v>
      </c>
      <c r="J91" s="345"/>
      <c r="K91" s="359">
        <f>J91/J31*100</f>
        <v>0</v>
      </c>
      <c r="L91" s="345">
        <f t="shared" si="15"/>
        <v>0</v>
      </c>
      <c r="M91" s="362"/>
    </row>
    <row r="92" ht="20.25" customHeight="1" spans="1:13">
      <c r="A92" s="341" t="s">
        <v>201</v>
      </c>
      <c r="B92" s="358" t="s">
        <v>202</v>
      </c>
      <c r="C92" s="343">
        <v>0</v>
      </c>
      <c r="D92" s="345">
        <v>0</v>
      </c>
      <c r="E92" s="345">
        <v>0</v>
      </c>
      <c r="F92" s="359">
        <f>E92/E31*100</f>
        <v>0</v>
      </c>
      <c r="G92" s="345">
        <f t="shared" si="17"/>
        <v>0</v>
      </c>
      <c r="H92" s="359">
        <f>G92/G31*100</f>
        <v>0</v>
      </c>
      <c r="I92" s="345">
        <v>0</v>
      </c>
      <c r="J92" s="345"/>
      <c r="K92" s="359">
        <f>J92/J31*100</f>
        <v>0</v>
      </c>
      <c r="L92" s="345">
        <f t="shared" si="15"/>
        <v>0</v>
      </c>
      <c r="M92" s="362"/>
    </row>
    <row r="93" ht="15" customHeight="1" spans="1:13">
      <c r="A93" s="341" t="s">
        <v>203</v>
      </c>
      <c r="B93" s="358" t="s">
        <v>204</v>
      </c>
      <c r="C93" s="343">
        <v>10197329</v>
      </c>
      <c r="D93" s="345">
        <v>0</v>
      </c>
      <c r="E93" s="345">
        <v>0</v>
      </c>
      <c r="F93" s="359">
        <f>E93/E31*100</f>
        <v>0</v>
      </c>
      <c r="G93" s="345">
        <f t="shared" si="17"/>
        <v>0</v>
      </c>
      <c r="H93" s="359">
        <f>G93/G31*100</f>
        <v>0</v>
      </c>
      <c r="I93" s="345">
        <v>0</v>
      </c>
      <c r="J93" s="345"/>
      <c r="K93" s="359">
        <f>J93/J31*100</f>
        <v>0</v>
      </c>
      <c r="L93" s="345">
        <f t="shared" si="15"/>
        <v>0</v>
      </c>
      <c r="M93" s="362"/>
    </row>
    <row r="94" ht="26.25" customHeight="1" spans="1:13">
      <c r="A94" s="341" t="s">
        <v>205</v>
      </c>
      <c r="B94" s="358" t="s">
        <v>206</v>
      </c>
      <c r="C94" s="343">
        <v>0</v>
      </c>
      <c r="D94" s="345">
        <v>0</v>
      </c>
      <c r="E94" s="345">
        <v>0</v>
      </c>
      <c r="F94" s="359">
        <f>E94/E31*100</f>
        <v>0</v>
      </c>
      <c r="G94" s="345">
        <f t="shared" si="17"/>
        <v>77850</v>
      </c>
      <c r="H94" s="359">
        <f>G94/G31*100</f>
        <v>0.000311642372687583</v>
      </c>
      <c r="I94" s="345">
        <v>77850</v>
      </c>
      <c r="J94" s="345">
        <v>77844</v>
      </c>
      <c r="K94" s="359">
        <f>J94/J31*100</f>
        <v>0.00031204060471204</v>
      </c>
      <c r="L94" s="345">
        <f t="shared" si="15"/>
        <v>6</v>
      </c>
      <c r="M94" s="362">
        <f t="shared" si="16"/>
        <v>99.9922928709056</v>
      </c>
    </row>
    <row r="95" ht="15" customHeight="1" spans="1:13">
      <c r="A95" s="341" t="s">
        <v>207</v>
      </c>
      <c r="B95" s="358" t="s">
        <v>208</v>
      </c>
      <c r="C95" s="343">
        <v>19512000</v>
      </c>
      <c r="D95" s="345">
        <v>0.1</v>
      </c>
      <c r="E95" s="345">
        <v>0</v>
      </c>
      <c r="F95" s="359">
        <f>E95/E31*100</f>
        <v>0</v>
      </c>
      <c r="G95" s="345">
        <f t="shared" si="17"/>
        <v>0</v>
      </c>
      <c r="H95" s="359">
        <f>G95/G31*100</f>
        <v>0</v>
      </c>
      <c r="I95" s="345">
        <v>0</v>
      </c>
      <c r="J95" s="345"/>
      <c r="K95" s="359">
        <f>J95/J31*100</f>
        <v>0</v>
      </c>
      <c r="L95" s="345">
        <f t="shared" si="15"/>
        <v>0</v>
      </c>
      <c r="M95" s="362"/>
    </row>
    <row r="96" ht="15" customHeight="1" spans="1:13">
      <c r="A96" s="341" t="s">
        <v>209</v>
      </c>
      <c r="B96" s="358" t="s">
        <v>210</v>
      </c>
      <c r="C96" s="343">
        <v>14064000</v>
      </c>
      <c r="D96" s="345">
        <v>0.1</v>
      </c>
      <c r="E96" s="345">
        <v>110000000</v>
      </c>
      <c r="F96" s="359">
        <f>E96/E31*100</f>
        <v>0.435520428501423</v>
      </c>
      <c r="G96" s="345">
        <f t="shared" si="17"/>
        <v>107037100</v>
      </c>
      <c r="H96" s="359">
        <f>G96/G31*100</f>
        <v>0.428481641741787</v>
      </c>
      <c r="I96" s="345">
        <v>-2962900</v>
      </c>
      <c r="J96" s="345">
        <v>107037072</v>
      </c>
      <c r="K96" s="359">
        <f>J96/J31*100</f>
        <v>0.429062132900239</v>
      </c>
      <c r="L96" s="345">
        <f t="shared" si="15"/>
        <v>28</v>
      </c>
      <c r="M96" s="362">
        <f t="shared" si="16"/>
        <v>99.9999738408458</v>
      </c>
    </row>
    <row r="97" ht="23.25" customHeight="1" spans="1:13">
      <c r="A97" s="341" t="s">
        <v>211</v>
      </c>
      <c r="B97" s="358" t="s">
        <v>212</v>
      </c>
      <c r="C97" s="343">
        <v>2623514</v>
      </c>
      <c r="D97" s="345">
        <v>0</v>
      </c>
      <c r="E97" s="345">
        <v>0</v>
      </c>
      <c r="F97" s="359">
        <f>E97/E31*100</f>
        <v>0</v>
      </c>
      <c r="G97" s="345">
        <f t="shared" si="17"/>
        <v>0</v>
      </c>
      <c r="H97" s="359">
        <f>G97/G31*100</f>
        <v>0</v>
      </c>
      <c r="I97" s="345">
        <v>0</v>
      </c>
      <c r="J97" s="345"/>
      <c r="K97" s="359">
        <f>J97/J31*100</f>
        <v>0</v>
      </c>
      <c r="L97" s="345">
        <f t="shared" si="15"/>
        <v>0</v>
      </c>
      <c r="M97" s="362"/>
    </row>
    <row r="98" ht="24.75" customHeight="1" spans="1:13">
      <c r="A98" s="341" t="s">
        <v>213</v>
      </c>
      <c r="B98" s="358" t="s">
        <v>214</v>
      </c>
      <c r="C98" s="343">
        <v>0</v>
      </c>
      <c r="D98" s="345">
        <v>0</v>
      </c>
      <c r="E98" s="345">
        <v>0</v>
      </c>
      <c r="F98" s="359">
        <f>E98/E31*100</f>
        <v>0</v>
      </c>
      <c r="G98" s="345">
        <f t="shared" si="17"/>
        <v>989000</v>
      </c>
      <c r="H98" s="359">
        <f>G98/G31*100</f>
        <v>0.00395907908269775</v>
      </c>
      <c r="I98" s="345">
        <v>989000</v>
      </c>
      <c r="J98" s="345">
        <v>986366</v>
      </c>
      <c r="K98" s="359">
        <f>J98/J31*100</f>
        <v>0.00395388524622831</v>
      </c>
      <c r="L98" s="345">
        <f t="shared" si="15"/>
        <v>2634</v>
      </c>
      <c r="M98" s="362">
        <f t="shared" si="16"/>
        <v>99.7336703741153</v>
      </c>
    </row>
    <row r="99" ht="22.5" customHeight="1" spans="1:13">
      <c r="A99" s="341" t="s">
        <v>215</v>
      </c>
      <c r="B99" s="358" t="s">
        <v>216</v>
      </c>
      <c r="C99" s="343">
        <v>0</v>
      </c>
      <c r="D99" s="345">
        <v>0</v>
      </c>
      <c r="E99" s="345">
        <v>0</v>
      </c>
      <c r="F99" s="359">
        <f>E99/E31*100</f>
        <v>0</v>
      </c>
      <c r="G99" s="345">
        <f t="shared" si="17"/>
        <v>358797</v>
      </c>
      <c r="H99" s="359">
        <f>G99/G31*100</f>
        <v>0.00143630505322013</v>
      </c>
      <c r="I99" s="345">
        <v>358797</v>
      </c>
      <c r="J99" s="345">
        <v>358797</v>
      </c>
      <c r="K99" s="359">
        <f>J99/J31*100</f>
        <v>0.00143825128267902</v>
      </c>
      <c r="L99" s="345">
        <f t="shared" si="15"/>
        <v>0</v>
      </c>
      <c r="M99" s="362">
        <f t="shared" si="16"/>
        <v>100</v>
      </c>
    </row>
    <row r="100" ht="24" customHeight="1" spans="1:13">
      <c r="A100" s="341" t="s">
        <v>217</v>
      </c>
      <c r="B100" s="358" t="s">
        <v>218</v>
      </c>
      <c r="C100" s="343">
        <v>0</v>
      </c>
      <c r="D100" s="345">
        <v>0</v>
      </c>
      <c r="E100" s="345">
        <v>0</v>
      </c>
      <c r="F100" s="359">
        <f>E100/E31*100</f>
        <v>0</v>
      </c>
      <c r="G100" s="345">
        <f t="shared" si="17"/>
        <v>0</v>
      </c>
      <c r="H100" s="359">
        <f>G100/G31*100</f>
        <v>0</v>
      </c>
      <c r="I100" s="345">
        <f>1500000-1500000</f>
        <v>0</v>
      </c>
      <c r="J100" s="345"/>
      <c r="K100" s="359">
        <f>J100/J31*100</f>
        <v>0</v>
      </c>
      <c r="L100" s="345">
        <f t="shared" si="15"/>
        <v>0</v>
      </c>
      <c r="M100" s="362"/>
    </row>
    <row r="101" ht="24.75" customHeight="1" spans="1:13">
      <c r="A101" s="341" t="s">
        <v>219</v>
      </c>
      <c r="B101" s="358" t="s">
        <v>220</v>
      </c>
      <c r="C101" s="343">
        <v>29005</v>
      </c>
      <c r="D101" s="345">
        <v>0</v>
      </c>
      <c r="E101" s="345">
        <v>0</v>
      </c>
      <c r="F101" s="359">
        <f>E101/E31*100</f>
        <v>0</v>
      </c>
      <c r="G101" s="345">
        <f t="shared" si="17"/>
        <v>0</v>
      </c>
      <c r="H101" s="359">
        <f>G101/G31*100</f>
        <v>0</v>
      </c>
      <c r="I101" s="345">
        <v>0</v>
      </c>
      <c r="J101" s="345"/>
      <c r="K101" s="359">
        <f>J101/J31*100</f>
        <v>0</v>
      </c>
      <c r="L101" s="345">
        <f t="shared" si="15"/>
        <v>0</v>
      </c>
      <c r="M101" s="362"/>
    </row>
    <row r="102" ht="15" customHeight="1" spans="1:13">
      <c r="A102" s="341" t="s">
        <v>221</v>
      </c>
      <c r="B102" s="358" t="s">
        <v>222</v>
      </c>
      <c r="C102" s="343">
        <v>0</v>
      </c>
      <c r="D102" s="345">
        <v>0</v>
      </c>
      <c r="E102" s="345">
        <v>0</v>
      </c>
      <c r="F102" s="359">
        <f>E102/E31*100</f>
        <v>0</v>
      </c>
      <c r="G102" s="345">
        <f t="shared" si="17"/>
        <v>0</v>
      </c>
      <c r="H102" s="359">
        <f>G102/G31*100</f>
        <v>0</v>
      </c>
      <c r="I102" s="345">
        <v>0</v>
      </c>
      <c r="J102" s="345"/>
      <c r="K102" s="359">
        <f>J102/J31*100</f>
        <v>0</v>
      </c>
      <c r="L102" s="345">
        <f t="shared" si="15"/>
        <v>0</v>
      </c>
      <c r="M102" s="362"/>
    </row>
    <row r="103" ht="15" customHeight="1" spans="1:13">
      <c r="A103" s="341" t="s">
        <v>223</v>
      </c>
      <c r="B103" s="358" t="s">
        <v>224</v>
      </c>
      <c r="C103" s="343">
        <v>0</v>
      </c>
      <c r="D103" s="345">
        <v>0</v>
      </c>
      <c r="E103" s="345">
        <v>90000000</v>
      </c>
      <c r="F103" s="359">
        <f>E103/E31*100</f>
        <v>0.356334896046619</v>
      </c>
      <c r="G103" s="345">
        <f t="shared" si="17"/>
        <v>151200000</v>
      </c>
      <c r="H103" s="359">
        <f>G103/G31*100</f>
        <v>0.605270735393225</v>
      </c>
      <c r="I103" s="345">
        <v>61200000</v>
      </c>
      <c r="J103" s="345">
        <v>151200000</v>
      </c>
      <c r="K103" s="359">
        <f>J103/J31*100</f>
        <v>0.606090892457486</v>
      </c>
      <c r="L103" s="345">
        <f t="shared" si="15"/>
        <v>0</v>
      </c>
      <c r="M103" s="362">
        <f t="shared" si="16"/>
        <v>100</v>
      </c>
    </row>
    <row r="104" ht="15" customHeight="1" spans="1:13">
      <c r="A104" s="341" t="s">
        <v>225</v>
      </c>
      <c r="B104" s="358" t="s">
        <v>226</v>
      </c>
      <c r="C104" s="343">
        <v>0</v>
      </c>
      <c r="D104" s="345">
        <v>0</v>
      </c>
      <c r="E104" s="345">
        <v>67268920</v>
      </c>
      <c r="F104" s="359">
        <f>E104/E31*100</f>
        <v>0.266336262392981</v>
      </c>
      <c r="G104" s="345">
        <f t="shared" si="17"/>
        <v>139800000</v>
      </c>
      <c r="H104" s="359">
        <f>G104/G31*100</f>
        <v>0.559635243438974</v>
      </c>
      <c r="I104" s="345">
        <v>72531080</v>
      </c>
      <c r="J104" s="345">
        <v>139800000</v>
      </c>
      <c r="K104" s="359">
        <f>J104/J31*100</f>
        <v>0.560393563264263</v>
      </c>
      <c r="L104" s="345">
        <f t="shared" si="15"/>
        <v>0</v>
      </c>
      <c r="M104" s="362">
        <f t="shared" si="16"/>
        <v>100</v>
      </c>
    </row>
    <row r="105" ht="23.25" customHeight="1" spans="1:13">
      <c r="A105" s="341" t="s">
        <v>227</v>
      </c>
      <c r="B105" s="358" t="s">
        <v>228</v>
      </c>
      <c r="C105" s="343">
        <v>0</v>
      </c>
      <c r="D105" s="345">
        <v>0</v>
      </c>
      <c r="E105" s="345">
        <v>0</v>
      </c>
      <c r="F105" s="359">
        <f>E105/E31*100</f>
        <v>0</v>
      </c>
      <c r="G105" s="345">
        <f t="shared" si="17"/>
        <v>0</v>
      </c>
      <c r="H105" s="359">
        <f>G105/G31*100</f>
        <v>0</v>
      </c>
      <c r="I105" s="345">
        <v>0</v>
      </c>
      <c r="J105" s="345"/>
      <c r="K105" s="359">
        <f>J105/J31*100</f>
        <v>0</v>
      </c>
      <c r="L105" s="345">
        <f t="shared" si="15"/>
        <v>0</v>
      </c>
      <c r="M105" s="362"/>
    </row>
    <row r="106" ht="21" customHeight="1" spans="1:13">
      <c r="A106" s="341" t="s">
        <v>229</v>
      </c>
      <c r="B106" s="358" t="s">
        <v>230</v>
      </c>
      <c r="C106" s="343">
        <v>0</v>
      </c>
      <c r="D106" s="345">
        <v>0</v>
      </c>
      <c r="E106" s="345">
        <v>0</v>
      </c>
      <c r="F106" s="359">
        <f>E106/E31*100</f>
        <v>0</v>
      </c>
      <c r="G106" s="345">
        <f t="shared" si="17"/>
        <v>0</v>
      </c>
      <c r="H106" s="359">
        <f>G106/G31*100</f>
        <v>0</v>
      </c>
      <c r="I106" s="345">
        <v>0</v>
      </c>
      <c r="J106" s="345"/>
      <c r="K106" s="359">
        <f>J106/J31*100</f>
        <v>0</v>
      </c>
      <c r="L106" s="345">
        <f t="shared" si="15"/>
        <v>0</v>
      </c>
      <c r="M106" s="362"/>
    </row>
    <row r="107" ht="23.25" customHeight="1" spans="1:13">
      <c r="A107" s="341" t="s">
        <v>231</v>
      </c>
      <c r="B107" s="358" t="s">
        <v>232</v>
      </c>
      <c r="C107" s="343">
        <v>29915490</v>
      </c>
      <c r="D107" s="345">
        <v>0.1</v>
      </c>
      <c r="E107" s="345">
        <v>0</v>
      </c>
      <c r="F107" s="359">
        <f>E107/E31*100</f>
        <v>0</v>
      </c>
      <c r="G107" s="345">
        <f t="shared" si="17"/>
        <v>0</v>
      </c>
      <c r="H107" s="359">
        <f>G107/G31*100</f>
        <v>0</v>
      </c>
      <c r="I107" s="345">
        <v>0</v>
      </c>
      <c r="J107" s="345"/>
      <c r="K107" s="359">
        <f>J107/J31*100</f>
        <v>0</v>
      </c>
      <c r="L107" s="345">
        <f t="shared" si="15"/>
        <v>0</v>
      </c>
      <c r="M107" s="362"/>
    </row>
    <row r="108" ht="15" customHeight="1" spans="1:13">
      <c r="A108" s="341" t="s">
        <v>233</v>
      </c>
      <c r="B108" s="358" t="s">
        <v>234</v>
      </c>
      <c r="C108" s="343">
        <v>5676872</v>
      </c>
      <c r="D108" s="345">
        <v>0</v>
      </c>
      <c r="E108" s="345">
        <v>0</v>
      </c>
      <c r="F108" s="359">
        <f>E108/E31*100</f>
        <v>0</v>
      </c>
      <c r="G108" s="345">
        <f t="shared" si="17"/>
        <v>0</v>
      </c>
      <c r="H108" s="359">
        <f>G108/G31*100</f>
        <v>0</v>
      </c>
      <c r="I108" s="345">
        <v>0</v>
      </c>
      <c r="J108" s="345">
        <v>0</v>
      </c>
      <c r="K108" s="359">
        <f>J108/J31*100</f>
        <v>0</v>
      </c>
      <c r="L108" s="345">
        <f t="shared" si="15"/>
        <v>0</v>
      </c>
      <c r="M108" s="362"/>
    </row>
    <row r="109" ht="15" customHeight="1" spans="1:13">
      <c r="A109" s="341" t="s">
        <v>235</v>
      </c>
      <c r="B109" s="358" t="s">
        <v>236</v>
      </c>
      <c r="C109" s="343">
        <v>0</v>
      </c>
      <c r="D109" s="345">
        <v>0</v>
      </c>
      <c r="E109" s="345">
        <v>30157500</v>
      </c>
      <c r="F109" s="359">
        <f>E109/E31*100</f>
        <v>0.119401884750288</v>
      </c>
      <c r="G109" s="345">
        <f t="shared" si="17"/>
        <v>75393</v>
      </c>
      <c r="H109" s="359">
        <f>G109/G31*100</f>
        <v>0.000301806723237443</v>
      </c>
      <c r="I109" s="345">
        <v>-30082107</v>
      </c>
      <c r="J109" s="345">
        <v>0</v>
      </c>
      <c r="K109" s="359">
        <f>J109/J31*100</f>
        <v>0</v>
      </c>
      <c r="L109" s="345">
        <f t="shared" si="15"/>
        <v>75393</v>
      </c>
      <c r="M109" s="362">
        <f>J109/G109*100</f>
        <v>0</v>
      </c>
    </row>
    <row r="110" ht="21" customHeight="1" spans="1:13">
      <c r="A110" s="341" t="s">
        <v>237</v>
      </c>
      <c r="B110" s="358" t="s">
        <v>238</v>
      </c>
      <c r="C110" s="343">
        <v>0</v>
      </c>
      <c r="D110" s="345">
        <v>0</v>
      </c>
      <c r="E110" s="345">
        <v>5000000</v>
      </c>
      <c r="F110" s="359">
        <f>E110/E31*100</f>
        <v>0.019796383113701</v>
      </c>
      <c r="G110" s="345">
        <f t="shared" si="17"/>
        <v>5000000</v>
      </c>
      <c r="H110" s="359">
        <f>G110/G31*100</f>
        <v>0.0200155666466014</v>
      </c>
      <c r="I110" s="345">
        <v>0</v>
      </c>
      <c r="J110" s="345">
        <v>5000000</v>
      </c>
      <c r="K110" s="359">
        <f>J110/J31*100</f>
        <v>0.0200426882426417</v>
      </c>
      <c r="L110" s="345">
        <f t="shared" si="15"/>
        <v>0</v>
      </c>
      <c r="M110" s="362">
        <f t="shared" si="16"/>
        <v>100</v>
      </c>
    </row>
    <row r="111" ht="15" customHeight="1" spans="1:13">
      <c r="A111" s="341" t="s">
        <v>239</v>
      </c>
      <c r="B111" s="358" t="s">
        <v>240</v>
      </c>
      <c r="C111" s="343">
        <v>6196800</v>
      </c>
      <c r="D111" s="345">
        <v>0</v>
      </c>
      <c r="E111" s="345">
        <v>0</v>
      </c>
      <c r="F111" s="359">
        <f>E111/E31*100</f>
        <v>0</v>
      </c>
      <c r="G111" s="345">
        <f t="shared" si="17"/>
        <v>0</v>
      </c>
      <c r="H111" s="359">
        <f>G111/G31*100</f>
        <v>0</v>
      </c>
      <c r="I111" s="345">
        <v>0</v>
      </c>
      <c r="J111" s="345">
        <v>0</v>
      </c>
      <c r="K111" s="359">
        <f>J111/J31*100</f>
        <v>0</v>
      </c>
      <c r="L111" s="345">
        <f t="shared" si="15"/>
        <v>0</v>
      </c>
      <c r="M111" s="362"/>
    </row>
    <row r="112" ht="15" customHeight="1" spans="1:13">
      <c r="A112" s="341" t="s">
        <v>241</v>
      </c>
      <c r="B112" s="358" t="s">
        <v>242</v>
      </c>
      <c r="C112" s="343">
        <v>36379200</v>
      </c>
      <c r="D112" s="345">
        <v>0.2</v>
      </c>
      <c r="E112" s="345">
        <v>40000000</v>
      </c>
      <c r="F112" s="359">
        <f>E112/E31*100</f>
        <v>0.158371064909608</v>
      </c>
      <c r="G112" s="345">
        <f t="shared" si="17"/>
        <v>343919250</v>
      </c>
      <c r="H112" s="359">
        <f>G112/G31*100</f>
        <v>1.37674773388483</v>
      </c>
      <c r="I112" s="345">
        <v>303919250</v>
      </c>
      <c r="J112" s="345">
        <v>341134800</v>
      </c>
      <c r="K112" s="359">
        <f>J112/J31*100</f>
        <v>1.36745168902319</v>
      </c>
      <c r="L112" s="345">
        <f t="shared" si="15"/>
        <v>2784450</v>
      </c>
      <c r="M112" s="362">
        <f t="shared" si="16"/>
        <v>99.1903768108357</v>
      </c>
    </row>
    <row r="113" ht="15" customHeight="1" spans="1:13">
      <c r="A113" s="341" t="s">
        <v>243</v>
      </c>
      <c r="B113" s="358" t="s">
        <v>244</v>
      </c>
      <c r="C113" s="343">
        <v>21447468</v>
      </c>
      <c r="D113" s="345">
        <v>0.1</v>
      </c>
      <c r="E113" s="345">
        <v>0</v>
      </c>
      <c r="F113" s="359">
        <f>E113/E31*100</f>
        <v>0</v>
      </c>
      <c r="G113" s="345">
        <f t="shared" si="17"/>
        <v>19362177</v>
      </c>
      <c r="H113" s="359">
        <f>G113/G31*100</f>
        <v>0.0775089888333584</v>
      </c>
      <c r="I113" s="345">
        <v>19362177</v>
      </c>
      <c r="J113" s="345">
        <v>19318080</v>
      </c>
      <c r="K113" s="359">
        <f>J113/J31*100</f>
        <v>0.0774372509772824</v>
      </c>
      <c r="L113" s="345">
        <f t="shared" si="15"/>
        <v>44097</v>
      </c>
      <c r="M113" s="362">
        <f t="shared" si="16"/>
        <v>99.7722518495725</v>
      </c>
    </row>
    <row r="114" ht="15" customHeight="1" spans="1:13">
      <c r="A114" s="341" t="s">
        <v>245</v>
      </c>
      <c r="B114" s="358" t="s">
        <v>246</v>
      </c>
      <c r="C114" s="343">
        <v>269529120</v>
      </c>
      <c r="D114" s="345">
        <v>1.2</v>
      </c>
      <c r="E114" s="345">
        <v>0</v>
      </c>
      <c r="F114" s="359">
        <f>E114/E31*100</f>
        <v>0</v>
      </c>
      <c r="G114" s="345">
        <f t="shared" si="17"/>
        <v>0</v>
      </c>
      <c r="H114" s="359">
        <f>G114/G31*100</f>
        <v>0</v>
      </c>
      <c r="I114" s="345">
        <v>0</v>
      </c>
      <c r="J114" s="345"/>
      <c r="K114" s="359">
        <f>J114/J31*100</f>
        <v>0</v>
      </c>
      <c r="L114" s="345">
        <f t="shared" si="15"/>
        <v>0</v>
      </c>
      <c r="M114" s="362"/>
    </row>
    <row r="115" ht="15" customHeight="1" spans="1:13">
      <c r="A115" s="341" t="s">
        <v>247</v>
      </c>
      <c r="B115" s="358" t="s">
        <v>248</v>
      </c>
      <c r="C115" s="343">
        <v>11830440</v>
      </c>
      <c r="D115" s="345">
        <v>0.1</v>
      </c>
      <c r="E115" s="345">
        <v>9000000</v>
      </c>
      <c r="F115" s="359">
        <f>E115/E31*100</f>
        <v>0.0356334896046619</v>
      </c>
      <c r="G115" s="345">
        <f t="shared" si="17"/>
        <v>7800000</v>
      </c>
      <c r="H115" s="359">
        <f>G115/G31*100</f>
        <v>0.0312242839686981</v>
      </c>
      <c r="I115" s="345">
        <v>-1200000</v>
      </c>
      <c r="J115" s="345">
        <v>7800000</v>
      </c>
      <c r="K115" s="359">
        <f>J115/J31*100</f>
        <v>0.0312665936585211</v>
      </c>
      <c r="L115" s="345">
        <f t="shared" si="15"/>
        <v>0</v>
      </c>
      <c r="M115" s="362">
        <f t="shared" si="16"/>
        <v>100</v>
      </c>
    </row>
    <row r="116" ht="18.75" customHeight="1" spans="1:13">
      <c r="A116" s="341" t="s">
        <v>249</v>
      </c>
      <c r="B116" s="358" t="s">
        <v>250</v>
      </c>
      <c r="C116" s="343">
        <v>0</v>
      </c>
      <c r="D116" s="345">
        <v>0</v>
      </c>
      <c r="E116" s="345">
        <v>20000000</v>
      </c>
      <c r="F116" s="359">
        <f>E116/E31*100</f>
        <v>0.0791855324548042</v>
      </c>
      <c r="G116" s="345">
        <f t="shared" si="17"/>
        <v>28672470</v>
      </c>
      <c r="H116" s="359">
        <f>G116/G31*100</f>
        <v>0.114779146841536</v>
      </c>
      <c r="I116" s="345">
        <v>8672470</v>
      </c>
      <c r="J116" s="345">
        <v>28231645</v>
      </c>
      <c r="K116" s="359">
        <f>J116/J31*100</f>
        <v>0.113167611862387</v>
      </c>
      <c r="L116" s="345">
        <f t="shared" si="15"/>
        <v>440825</v>
      </c>
      <c r="M116" s="362">
        <f t="shared" si="16"/>
        <v>98.462549616409</v>
      </c>
    </row>
    <row r="117" ht="15" customHeight="1" spans="1:13">
      <c r="A117" s="341" t="s">
        <v>251</v>
      </c>
      <c r="B117" s="358" t="s">
        <v>252</v>
      </c>
      <c r="C117" s="343">
        <v>885600</v>
      </c>
      <c r="D117" s="345">
        <v>0</v>
      </c>
      <c r="E117" s="345">
        <v>0</v>
      </c>
      <c r="F117" s="359">
        <f>E117/E31*100</f>
        <v>0</v>
      </c>
      <c r="G117" s="345">
        <f t="shared" si="17"/>
        <v>0</v>
      </c>
      <c r="H117" s="359">
        <f>G117/G31*100</f>
        <v>0</v>
      </c>
      <c r="I117" s="345"/>
      <c r="J117" s="345"/>
      <c r="K117" s="359">
        <f>J117/J31*100</f>
        <v>0</v>
      </c>
      <c r="L117" s="345"/>
      <c r="M117" s="362"/>
    </row>
    <row r="118" ht="29.25" customHeight="1" spans="1:13">
      <c r="A118" s="371" t="s">
        <v>253</v>
      </c>
      <c r="B118" s="372" t="s">
        <v>254</v>
      </c>
      <c r="C118" s="343">
        <v>0</v>
      </c>
      <c r="D118" s="345"/>
      <c r="E118" s="345">
        <v>0</v>
      </c>
      <c r="F118" s="359">
        <f>E118/E31*100</f>
        <v>0</v>
      </c>
      <c r="G118" s="345">
        <f t="shared" si="17"/>
        <v>0</v>
      </c>
      <c r="H118" s="359">
        <f>G118/G31*100</f>
        <v>0</v>
      </c>
      <c r="I118" s="345">
        <f>1700000-1700000</f>
        <v>0</v>
      </c>
      <c r="J118" s="345"/>
      <c r="K118" s="359">
        <f>J118/J31*100</f>
        <v>0</v>
      </c>
      <c r="L118" s="345">
        <f t="shared" ref="L118:L119" si="20">G118-J118</f>
        <v>0</v>
      </c>
      <c r="M118" s="362"/>
    </row>
    <row r="119" ht="29.25" customHeight="1" spans="1:13">
      <c r="A119" s="373" t="s">
        <v>233</v>
      </c>
      <c r="B119" s="374" t="s">
        <v>255</v>
      </c>
      <c r="C119" s="343">
        <v>0</v>
      </c>
      <c r="D119" s="345"/>
      <c r="E119" s="345">
        <v>0</v>
      </c>
      <c r="F119" s="359">
        <f>E119/E31*100</f>
        <v>0</v>
      </c>
      <c r="G119" s="345">
        <f t="shared" si="17"/>
        <v>26700000</v>
      </c>
      <c r="H119" s="359">
        <f>G119/G31*100</f>
        <v>0.106883125892851</v>
      </c>
      <c r="I119" s="345">
        <v>26700000</v>
      </c>
      <c r="J119" s="345">
        <v>26402844</v>
      </c>
      <c r="K119" s="359">
        <f>J119/J31*100</f>
        <v>0.105836794202221</v>
      </c>
      <c r="L119" s="345">
        <f t="shared" si="20"/>
        <v>297156</v>
      </c>
      <c r="M119" s="362">
        <f t="shared" si="16"/>
        <v>98.8870561797753</v>
      </c>
    </row>
    <row r="120" ht="24" customHeight="1" spans="1:15">
      <c r="A120" s="341"/>
      <c r="B120" s="351" t="s">
        <v>87</v>
      </c>
      <c r="C120" s="348">
        <v>736941242</v>
      </c>
      <c r="D120" s="350">
        <v>3.2</v>
      </c>
      <c r="E120" s="350">
        <v>694127000</v>
      </c>
      <c r="F120" s="350">
        <f t="shared" ref="F120:K120" si="21">SUM(F55:F119)</f>
        <v>2.74824080431279</v>
      </c>
      <c r="G120" s="350">
        <f t="shared" si="21"/>
        <v>1105517000</v>
      </c>
      <c r="H120" s="350">
        <f t="shared" si="21"/>
        <v>4.42550983849016</v>
      </c>
      <c r="I120" s="350">
        <f t="shared" si="21"/>
        <v>411390000</v>
      </c>
      <c r="J120" s="350">
        <f t="shared" si="21"/>
        <v>1099412772</v>
      </c>
      <c r="K120" s="350">
        <f t="shared" si="21"/>
        <v>4.40703748783491</v>
      </c>
      <c r="L120" s="350">
        <f t="shared" ref="L120" si="22">SUM(L55:L119)</f>
        <v>6104228</v>
      </c>
      <c r="M120" s="350">
        <f t="shared" si="16"/>
        <v>99.4478395176194</v>
      </c>
      <c r="O120" s="183"/>
    </row>
    <row r="121" ht="15" customHeight="1" spans="1:13">
      <c r="A121" s="341" t="s">
        <v>97</v>
      </c>
      <c r="B121" s="358" t="s">
        <v>98</v>
      </c>
      <c r="C121" s="343"/>
      <c r="D121" s="345"/>
      <c r="E121" s="345"/>
      <c r="F121" s="345"/>
      <c r="G121" s="345"/>
      <c r="H121" s="345"/>
      <c r="I121" s="345"/>
      <c r="J121" s="345"/>
      <c r="K121" s="345"/>
      <c r="L121" s="345"/>
      <c r="M121" s="345"/>
    </row>
    <row r="122" ht="15" customHeight="1" spans="1:15">
      <c r="A122" s="341" t="s">
        <v>256</v>
      </c>
      <c r="B122" s="358" t="s">
        <v>257</v>
      </c>
      <c r="C122" s="343">
        <v>20517090</v>
      </c>
      <c r="D122" s="345">
        <v>0.1</v>
      </c>
      <c r="E122" s="345">
        <v>0</v>
      </c>
      <c r="F122" s="359">
        <f>E122/E31*100</f>
        <v>0</v>
      </c>
      <c r="G122" s="345"/>
      <c r="H122" s="359">
        <f>G122/G31*100</f>
        <v>0</v>
      </c>
      <c r="I122" s="345">
        <f t="shared" ref="I122:I129" si="23">G122-E122</f>
        <v>0</v>
      </c>
      <c r="J122" s="345"/>
      <c r="K122" s="359">
        <f>J122/J31*100</f>
        <v>0</v>
      </c>
      <c r="L122" s="345">
        <f t="shared" ref="L122:L129" si="24">G122-J122</f>
        <v>0</v>
      </c>
      <c r="M122" s="345"/>
      <c r="O122" s="183"/>
    </row>
    <row r="123" ht="26.25" customHeight="1" spans="1:13">
      <c r="A123" s="341" t="s">
        <v>258</v>
      </c>
      <c r="B123" s="358" t="s">
        <v>259</v>
      </c>
      <c r="C123" s="343">
        <v>0</v>
      </c>
      <c r="D123" s="345">
        <v>0</v>
      </c>
      <c r="E123" s="345">
        <v>21939000</v>
      </c>
      <c r="F123" s="359">
        <f>E123/E31*100</f>
        <v>0.0868625698262974</v>
      </c>
      <c r="G123" s="345">
        <f>E123+I123</f>
        <v>0</v>
      </c>
      <c r="H123" s="359">
        <f>G123/G31*100</f>
        <v>0</v>
      </c>
      <c r="I123" s="345">
        <v>-21939000</v>
      </c>
      <c r="J123" s="345"/>
      <c r="K123" s="359">
        <f>J123/J31*100</f>
        <v>0</v>
      </c>
      <c r="L123" s="345">
        <f t="shared" si="24"/>
        <v>0</v>
      </c>
      <c r="M123" s="345"/>
    </row>
    <row r="124" ht="22.5" customHeight="1" spans="1:13">
      <c r="A124" s="341" t="s">
        <v>260</v>
      </c>
      <c r="B124" s="358" t="s">
        <v>261</v>
      </c>
      <c r="C124" s="343">
        <v>277330</v>
      </c>
      <c r="D124" s="345">
        <v>0</v>
      </c>
      <c r="E124" s="345">
        <v>5363000</v>
      </c>
      <c r="F124" s="359">
        <f>E124/E31*100</f>
        <v>0.0212336005277557</v>
      </c>
      <c r="G124" s="345">
        <f>E124+I124</f>
        <v>520000</v>
      </c>
      <c r="H124" s="359">
        <f>G124/G31*100</f>
        <v>0.00208161893124654</v>
      </c>
      <c r="I124" s="345">
        <v>-4843000</v>
      </c>
      <c r="J124" s="361">
        <v>519870</v>
      </c>
      <c r="K124" s="359">
        <f>J124/J31*100</f>
        <v>0.00208391846734043</v>
      </c>
      <c r="L124" s="345">
        <f t="shared" si="24"/>
        <v>130</v>
      </c>
      <c r="M124" s="345">
        <f t="shared" ref="M124:M130" si="25">J124/G124*100</f>
        <v>99.975</v>
      </c>
    </row>
    <row r="125" ht="30" customHeight="1" spans="1:13">
      <c r="A125" s="341" t="s">
        <v>262</v>
      </c>
      <c r="B125" s="358" t="s">
        <v>263</v>
      </c>
      <c r="C125" s="343">
        <v>0</v>
      </c>
      <c r="D125" s="345">
        <v>0</v>
      </c>
      <c r="E125" s="345">
        <v>118000000</v>
      </c>
      <c r="F125" s="359">
        <f>E125/E31*100</f>
        <v>0.467194641483345</v>
      </c>
      <c r="G125" s="345">
        <f>E125+I125</f>
        <v>0</v>
      </c>
      <c r="H125" s="359">
        <f>G125/G31*100</f>
        <v>0</v>
      </c>
      <c r="I125" s="345">
        <v>-118000000</v>
      </c>
      <c r="J125" s="345"/>
      <c r="K125" s="359">
        <f>J125/J31*100</f>
        <v>0</v>
      </c>
      <c r="L125" s="345">
        <f t="shared" si="24"/>
        <v>0</v>
      </c>
      <c r="M125" s="345"/>
    </row>
    <row r="126" ht="27" customHeight="1" spans="1:13">
      <c r="A126" s="341" t="s">
        <v>264</v>
      </c>
      <c r="B126" s="358" t="s">
        <v>265</v>
      </c>
      <c r="C126" s="343">
        <v>0</v>
      </c>
      <c r="D126" s="345">
        <v>0</v>
      </c>
      <c r="E126" s="345">
        <v>1300000000</v>
      </c>
      <c r="F126" s="359">
        <f>E126/E31*100</f>
        <v>5.14705960956227</v>
      </c>
      <c r="G126" s="345">
        <f t="shared" ref="G126:G128" si="26">E126+I126</f>
        <v>0</v>
      </c>
      <c r="H126" s="359">
        <f>G126/G31*100</f>
        <v>0</v>
      </c>
      <c r="I126" s="345">
        <v>-1300000000</v>
      </c>
      <c r="J126" s="345"/>
      <c r="K126" s="359">
        <f>J126/J31*100</f>
        <v>0</v>
      </c>
      <c r="L126" s="345">
        <f t="shared" si="24"/>
        <v>0</v>
      </c>
      <c r="M126" s="345"/>
    </row>
    <row r="127" ht="23.25" customHeight="1" spans="1:13">
      <c r="A127" s="341" t="s">
        <v>266</v>
      </c>
      <c r="B127" s="358" t="s">
        <v>267</v>
      </c>
      <c r="C127" s="343">
        <v>75707905</v>
      </c>
      <c r="D127" s="345">
        <v>0.3</v>
      </c>
      <c r="E127" s="345">
        <v>0</v>
      </c>
      <c r="F127" s="359">
        <f>E127/E31*100</f>
        <v>0</v>
      </c>
      <c r="G127" s="345">
        <f t="shared" si="26"/>
        <v>0</v>
      </c>
      <c r="H127" s="359">
        <f>G127/G31*100</f>
        <v>0</v>
      </c>
      <c r="I127" s="345">
        <v>0</v>
      </c>
      <c r="J127" s="345"/>
      <c r="K127" s="359">
        <f>J127/J31*100</f>
        <v>0</v>
      </c>
      <c r="L127" s="345">
        <f t="shared" si="24"/>
        <v>0</v>
      </c>
      <c r="M127" s="345"/>
    </row>
    <row r="128" ht="23.25" customHeight="1" spans="1:13">
      <c r="A128" s="341" t="s">
        <v>268</v>
      </c>
      <c r="B128" s="358" t="s">
        <v>269</v>
      </c>
      <c r="C128" s="343">
        <v>20829160</v>
      </c>
      <c r="D128" s="345">
        <v>0.1</v>
      </c>
      <c r="E128" s="345">
        <v>178671000</v>
      </c>
      <c r="F128" s="359">
        <f>E128/E31*100</f>
        <v>0.707407913461616</v>
      </c>
      <c r="G128" s="345">
        <f t="shared" si="26"/>
        <v>22000000</v>
      </c>
      <c r="H128" s="359">
        <f>G128/G31*100</f>
        <v>0.088068493245046</v>
      </c>
      <c r="I128" s="345">
        <v>-156671000</v>
      </c>
      <c r="J128" s="345">
        <v>22000000</v>
      </c>
      <c r="K128" s="359">
        <f>J128/J31*100</f>
        <v>0.0881878282676236</v>
      </c>
      <c r="L128" s="345">
        <f t="shared" si="24"/>
        <v>0</v>
      </c>
      <c r="M128" s="345">
        <f t="shared" si="25"/>
        <v>100</v>
      </c>
    </row>
    <row r="129" ht="20.25" customHeight="1" spans="1:17">
      <c r="A129" s="341" t="s">
        <v>270</v>
      </c>
      <c r="B129" s="358" t="s">
        <v>271</v>
      </c>
      <c r="C129" s="343">
        <v>0</v>
      </c>
      <c r="D129" s="345">
        <v>0</v>
      </c>
      <c r="E129" s="345">
        <v>76027000</v>
      </c>
      <c r="F129" s="359">
        <f>E129/E31*100</f>
        <v>0.30101192379707</v>
      </c>
      <c r="G129" s="345">
        <v>76027000</v>
      </c>
      <c r="H129" s="359">
        <f>G129/G31*100</f>
        <v>0.304344697088232</v>
      </c>
      <c r="I129" s="345">
        <f t="shared" si="23"/>
        <v>0</v>
      </c>
      <c r="J129" s="361">
        <v>78316760</v>
      </c>
      <c r="K129" s="359">
        <f>J129/J31*100</f>
        <v>0.313935680970759</v>
      </c>
      <c r="L129" s="345">
        <f t="shared" si="24"/>
        <v>-2289760</v>
      </c>
      <c r="M129" s="345">
        <f t="shared" si="25"/>
        <v>103.011772133584</v>
      </c>
      <c r="P129" s="383"/>
      <c r="Q129" s="386"/>
    </row>
    <row r="130" ht="26.25" customHeight="1" spans="1:13">
      <c r="A130" s="341"/>
      <c r="B130" s="351" t="s">
        <v>88</v>
      </c>
      <c r="C130" s="348">
        <v>117331485</v>
      </c>
      <c r="D130" s="350">
        <v>0.5</v>
      </c>
      <c r="E130" s="350">
        <v>1700000000</v>
      </c>
      <c r="F130" s="350">
        <f t="shared" ref="F130:L130" si="27">SUM(F122:F129)</f>
        <v>6.73077025865835</v>
      </c>
      <c r="G130" s="350">
        <f t="shared" si="27"/>
        <v>98547000</v>
      </c>
      <c r="H130" s="350">
        <f t="shared" si="27"/>
        <v>0.394494809264525</v>
      </c>
      <c r="I130" s="350">
        <f t="shared" si="27"/>
        <v>-1601453000</v>
      </c>
      <c r="J130" s="350">
        <f t="shared" si="27"/>
        <v>100836630</v>
      </c>
      <c r="K130" s="350">
        <f t="shared" si="27"/>
        <v>0.404207427705723</v>
      </c>
      <c r="L130" s="350">
        <f t="shared" si="27"/>
        <v>-2289630</v>
      </c>
      <c r="M130" s="350">
        <f t="shared" si="25"/>
        <v>102.323388839843</v>
      </c>
    </row>
    <row r="131" ht="32.25" customHeight="1" spans="1:13">
      <c r="A131" s="341"/>
      <c r="B131" s="357" t="s">
        <v>272</v>
      </c>
      <c r="C131" s="354">
        <v>152987635</v>
      </c>
      <c r="D131" s="356">
        <f>D132+D138</f>
        <v>100</v>
      </c>
      <c r="E131" s="356"/>
      <c r="F131" s="356"/>
      <c r="G131" s="356"/>
      <c r="H131" s="356"/>
      <c r="I131" s="356"/>
      <c r="J131" s="356">
        <f>J132+J138</f>
        <v>264185655</v>
      </c>
      <c r="K131" s="356">
        <f>K132+K138</f>
        <v>100</v>
      </c>
      <c r="L131" s="356"/>
      <c r="M131" s="356"/>
    </row>
    <row r="132" ht="33" customHeight="1" spans="1:13">
      <c r="A132" s="341"/>
      <c r="B132" s="357" t="s">
        <v>273</v>
      </c>
      <c r="C132" s="354">
        <v>132495237</v>
      </c>
      <c r="D132" s="356">
        <f>SUM(D134:D137)</f>
        <v>86.6051932889871</v>
      </c>
      <c r="E132" s="356"/>
      <c r="F132" s="356"/>
      <c r="G132" s="356"/>
      <c r="H132" s="356"/>
      <c r="I132" s="356"/>
      <c r="J132" s="356">
        <f>SUM(J134:J137)</f>
        <v>206820383</v>
      </c>
      <c r="K132" s="356">
        <f>SUM(K135:K136)</f>
        <v>78.2860004264804</v>
      </c>
      <c r="L132" s="356"/>
      <c r="M132" s="356"/>
    </row>
    <row r="133" ht="15" customHeight="1" spans="1:13">
      <c r="A133" s="341" t="s">
        <v>97</v>
      </c>
      <c r="B133" s="358" t="s">
        <v>98</v>
      </c>
      <c r="C133" s="343"/>
      <c r="D133" s="345"/>
      <c r="E133" s="345"/>
      <c r="F133" s="345"/>
      <c r="G133" s="345"/>
      <c r="H133" s="345"/>
      <c r="I133" s="345"/>
      <c r="J133" s="345"/>
      <c r="K133" s="345"/>
      <c r="L133" s="345"/>
      <c r="M133" s="345"/>
    </row>
    <row r="134" ht="15" customHeight="1" spans="1:13">
      <c r="A134" s="341" t="s">
        <v>99</v>
      </c>
      <c r="B134" s="358" t="s">
        <v>100</v>
      </c>
      <c r="C134" s="343">
        <v>43900</v>
      </c>
      <c r="D134" s="345">
        <f>C134/C131*100</f>
        <v>0.0286951295116105</v>
      </c>
      <c r="E134" s="345"/>
      <c r="F134" s="345"/>
      <c r="G134" s="345"/>
      <c r="H134" s="345"/>
      <c r="I134" s="345"/>
      <c r="J134" s="345"/>
      <c r="K134" s="345"/>
      <c r="L134" s="345"/>
      <c r="M134" s="345"/>
    </row>
    <row r="135" ht="15" customHeight="1" spans="1:13">
      <c r="A135" s="341" t="s">
        <v>105</v>
      </c>
      <c r="B135" s="358" t="s">
        <v>106</v>
      </c>
      <c r="C135" s="343">
        <v>9720000</v>
      </c>
      <c r="D135" s="345">
        <f>C135/C131*100</f>
        <v>6.35345464357299</v>
      </c>
      <c r="E135" s="345"/>
      <c r="F135" s="345"/>
      <c r="G135" s="345"/>
      <c r="H135" s="345"/>
      <c r="I135" s="345"/>
      <c r="J135" s="345">
        <v>40450196</v>
      </c>
      <c r="K135" s="345">
        <f>J135/J131*100</f>
        <v>15.3112764582165</v>
      </c>
      <c r="L135" s="345"/>
      <c r="M135" s="345"/>
    </row>
    <row r="136" ht="24" customHeight="1" spans="1:13">
      <c r="A136" s="341" t="s">
        <v>115</v>
      </c>
      <c r="B136" s="358" t="s">
        <v>116</v>
      </c>
      <c r="C136" s="343">
        <v>122641946</v>
      </c>
      <c r="D136" s="345">
        <f>C136/C131*100</f>
        <v>80.1646133035523</v>
      </c>
      <c r="E136" s="345"/>
      <c r="F136" s="345"/>
      <c r="G136" s="345"/>
      <c r="H136" s="345"/>
      <c r="I136" s="345"/>
      <c r="J136" s="345">
        <v>166370187</v>
      </c>
      <c r="K136" s="345">
        <f>J136/J131*100</f>
        <v>62.9747239682639</v>
      </c>
      <c r="L136" s="345"/>
      <c r="M136" s="345"/>
    </row>
    <row r="137" ht="22.5" customHeight="1" spans="1:13">
      <c r="A137" s="341" t="s">
        <v>123</v>
      </c>
      <c r="B137" s="358" t="s">
        <v>124</v>
      </c>
      <c r="C137" s="343">
        <v>89391</v>
      </c>
      <c r="D137" s="345">
        <f>C137/C131*100</f>
        <v>0.058430212350168</v>
      </c>
      <c r="E137" s="345"/>
      <c r="F137" s="345"/>
      <c r="G137" s="345"/>
      <c r="H137" s="345"/>
      <c r="I137" s="345"/>
      <c r="J137" s="345"/>
      <c r="K137" s="345"/>
      <c r="L137" s="345"/>
      <c r="M137" s="345"/>
    </row>
    <row r="138" ht="25.5" customHeight="1" spans="1:13">
      <c r="A138" s="341"/>
      <c r="B138" s="357" t="s">
        <v>274</v>
      </c>
      <c r="C138" s="354">
        <v>20492398</v>
      </c>
      <c r="D138" s="356">
        <f>SUM(D140:D141)</f>
        <v>13.394806711013</v>
      </c>
      <c r="E138" s="356"/>
      <c r="F138" s="356"/>
      <c r="G138" s="356"/>
      <c r="H138" s="356"/>
      <c r="I138" s="356"/>
      <c r="J138" s="356">
        <v>57365272</v>
      </c>
      <c r="K138" s="356">
        <f>SUM(K141)</f>
        <v>21.7139995735196</v>
      </c>
      <c r="L138" s="356"/>
      <c r="M138" s="356"/>
    </row>
    <row r="139" ht="15" customHeight="1" spans="1:13">
      <c r="A139" s="341" t="s">
        <v>97</v>
      </c>
      <c r="B139" s="358" t="s">
        <v>98</v>
      </c>
      <c r="C139" s="343"/>
      <c r="D139" s="345"/>
      <c r="E139" s="345"/>
      <c r="F139" s="345"/>
      <c r="G139" s="345"/>
      <c r="H139" s="345"/>
      <c r="I139" s="345"/>
      <c r="J139" s="345"/>
      <c r="K139" s="345"/>
      <c r="L139" s="345"/>
      <c r="M139" s="345"/>
    </row>
    <row r="140" ht="25.5" customHeight="1" spans="1:13">
      <c r="A140" s="341" t="s">
        <v>231</v>
      </c>
      <c r="B140" s="358" t="s">
        <v>232</v>
      </c>
      <c r="C140" s="343">
        <v>9290638</v>
      </c>
      <c r="D140" s="345">
        <f>C140/C131*100</f>
        <v>6.0728032039975</v>
      </c>
      <c r="E140" s="345"/>
      <c r="F140" s="345"/>
      <c r="G140" s="345"/>
      <c r="H140" s="345"/>
      <c r="I140" s="345"/>
      <c r="J140" s="345"/>
      <c r="K140" s="345"/>
      <c r="L140" s="345"/>
      <c r="M140" s="345"/>
    </row>
    <row r="141" ht="15" customHeight="1" spans="1:13">
      <c r="A141" s="341" t="s">
        <v>275</v>
      </c>
      <c r="B141" s="375" t="s">
        <v>276</v>
      </c>
      <c r="C141" s="343">
        <v>11201760</v>
      </c>
      <c r="D141" s="345">
        <f>C141/C131*100</f>
        <v>7.32200350701545</v>
      </c>
      <c r="E141" s="345"/>
      <c r="F141" s="345"/>
      <c r="G141" s="345"/>
      <c r="H141" s="345"/>
      <c r="I141" s="345"/>
      <c r="J141" s="345">
        <v>57365272</v>
      </c>
      <c r="K141" s="345">
        <f>J141/J131*100</f>
        <v>21.7139995735196</v>
      </c>
      <c r="L141" s="345"/>
      <c r="M141" s="345"/>
    </row>
    <row r="142" ht="15" customHeight="1" spans="1:15">
      <c r="A142" s="341"/>
      <c r="B142" s="376" t="s">
        <v>93</v>
      </c>
      <c r="C142" s="377">
        <v>23533540334.08</v>
      </c>
      <c r="D142" s="378"/>
      <c r="E142" s="378">
        <v>25257139000</v>
      </c>
      <c r="F142" s="378"/>
      <c r="G142" s="378">
        <f>G37+G53</f>
        <v>24980556825</v>
      </c>
      <c r="H142" s="378"/>
      <c r="I142" s="378">
        <f>I37+I53</f>
        <v>-276582175</v>
      </c>
      <c r="J142" s="378">
        <f>J37+J53+J131</f>
        <v>25210939002</v>
      </c>
      <c r="K142" s="378"/>
      <c r="L142" s="378">
        <f>L37+L53</f>
        <v>33803478</v>
      </c>
      <c r="M142" s="378"/>
      <c r="O142" s="384"/>
    </row>
    <row r="143" spans="1:13">
      <c r="A143" s="326"/>
      <c r="B143" s="326"/>
      <c r="C143" s="326"/>
      <c r="D143" s="326"/>
      <c r="E143" s="326"/>
      <c r="F143" s="326"/>
      <c r="G143" s="326"/>
      <c r="H143" s="326"/>
      <c r="I143" s="326"/>
      <c r="J143" s="326"/>
      <c r="K143" s="326"/>
      <c r="L143" s="326"/>
      <c r="M143" s="326"/>
    </row>
    <row r="144" spans="1:15">
      <c r="A144" s="326"/>
      <c r="B144" s="327"/>
      <c r="C144" s="327"/>
      <c r="D144" s="327"/>
      <c r="E144" s="379"/>
      <c r="F144" s="379"/>
      <c r="G144" s="379"/>
      <c r="H144" s="379"/>
      <c r="I144" s="379"/>
      <c r="J144" s="379"/>
      <c r="K144" s="379"/>
      <c r="L144" s="379"/>
      <c r="M144" s="379"/>
      <c r="O144" s="385"/>
    </row>
    <row r="145" ht="18" customHeight="1" spans="1:13">
      <c r="A145" s="380" t="s">
        <v>277</v>
      </c>
      <c r="B145" s="381"/>
      <c r="C145" s="261" t="s">
        <v>30</v>
      </c>
      <c r="D145" s="381"/>
      <c r="E145" s="381"/>
      <c r="F145" s="381"/>
      <c r="H145" s="382" t="s">
        <v>31</v>
      </c>
      <c r="I145" s="382"/>
      <c r="J145" s="382"/>
      <c r="K145" s="261" t="s">
        <v>30</v>
      </c>
      <c r="L145" s="324"/>
      <c r="M145" s="324"/>
    </row>
    <row r="146" ht="15" customHeight="1" spans="1:13">
      <c r="A146" s="381"/>
      <c r="B146" s="381"/>
      <c r="C146" s="261" t="s">
        <v>32</v>
      </c>
      <c r="D146" s="274"/>
      <c r="E146" s="274"/>
      <c r="F146" s="274"/>
      <c r="H146" s="382"/>
      <c r="I146" s="382"/>
      <c r="J146" s="382"/>
      <c r="K146" s="261" t="s">
        <v>32</v>
      </c>
      <c r="L146" s="274"/>
      <c r="M146" s="274"/>
    </row>
    <row r="147" ht="15.75" customHeight="1" spans="1:13">
      <c r="A147" s="381"/>
      <c r="B147" s="381"/>
      <c r="C147" s="261" t="s">
        <v>33</v>
      </c>
      <c r="D147" s="274"/>
      <c r="E147" s="274"/>
      <c r="F147" s="274"/>
      <c r="H147" s="382"/>
      <c r="I147" s="382"/>
      <c r="J147" s="382"/>
      <c r="K147" s="261" t="s">
        <v>33</v>
      </c>
      <c r="L147" s="274"/>
      <c r="M147" s="274"/>
    </row>
    <row r="150" spans="12:12">
      <c r="L150" s="367"/>
    </row>
  </sheetData>
  <mergeCells count="28">
    <mergeCell ref="A4:M4"/>
    <mergeCell ref="A5:M5"/>
    <mergeCell ref="A6:M6"/>
    <mergeCell ref="B9:D9"/>
    <mergeCell ref="E9:F9"/>
    <mergeCell ref="G9:M9"/>
    <mergeCell ref="C10:M10"/>
    <mergeCell ref="E11:F11"/>
    <mergeCell ref="G11:H11"/>
    <mergeCell ref="J11:K11"/>
    <mergeCell ref="A14:B14"/>
    <mergeCell ref="A35:B35"/>
    <mergeCell ref="A143:M143"/>
    <mergeCell ref="D145:F145"/>
    <mergeCell ref="L145:M145"/>
    <mergeCell ref="D146:F146"/>
    <mergeCell ref="L146:M146"/>
    <mergeCell ref="D147:F147"/>
    <mergeCell ref="L147:M147"/>
    <mergeCell ref="A7:A8"/>
    <mergeCell ref="L11:L12"/>
    <mergeCell ref="M11:M12"/>
    <mergeCell ref="A145:B147"/>
    <mergeCell ref="H145:J147"/>
    <mergeCell ref="A10:B13"/>
    <mergeCell ref="B7:D8"/>
    <mergeCell ref="E7:F8"/>
    <mergeCell ref="G7:M8"/>
  </mergeCells>
  <pageMargins left="0" right="0" top="0" bottom="0" header="0.3" footer="0.3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opLeftCell="A4" workbookViewId="0">
      <selection activeCell="O29" sqref="O29:P29"/>
    </sheetView>
  </sheetViews>
  <sheetFormatPr defaultColWidth="9.14166666666667" defaultRowHeight="12"/>
  <cols>
    <col min="1" max="1" width="0.141666666666667" style="280" customWidth="1"/>
    <col min="2" max="2" width="7.28333333333333" style="280" customWidth="1"/>
    <col min="3" max="3" width="6.70833333333333" style="280" customWidth="1"/>
    <col min="4" max="4" width="17.8583333333333" style="280" customWidth="1"/>
    <col min="5" max="5" width="8.14166666666667" style="280" customWidth="1"/>
    <col min="6" max="6" width="13" style="280" customWidth="1"/>
    <col min="7" max="7" width="7.425" style="280" customWidth="1"/>
    <col min="8" max="8" width="11.425" style="280" customWidth="1"/>
    <col min="9" max="9" width="9.28333333333333" style="280" customWidth="1"/>
    <col min="10" max="10" width="12.8583333333333" style="280" customWidth="1"/>
    <col min="11" max="11" width="12.1416666666667" style="280" customWidth="1"/>
    <col min="12" max="12" width="12.2833333333333" style="280" customWidth="1"/>
    <col min="13" max="13" width="12" style="280" customWidth="1"/>
    <col min="14" max="14" width="10.2833333333333" style="280" customWidth="1"/>
    <col min="15" max="15" width="10.425" style="280" customWidth="1"/>
    <col min="16" max="16" width="13.1416666666667" style="280" customWidth="1"/>
    <col min="17" max="17" width="9.14166666666667" style="280"/>
    <col min="18" max="18" width="11.7083333333333" style="280" customWidth="1"/>
    <col min="19" max="16384" width="9.14166666666667" style="280"/>
  </cols>
  <sheetData>
    <row r="1" spans="2:4">
      <c r="B1" s="3" t="s">
        <v>278</v>
      </c>
      <c r="C1" s="3"/>
      <c r="D1" s="3"/>
    </row>
    <row r="2" spans="2:4">
      <c r="B2" s="3" t="s">
        <v>1</v>
      </c>
      <c r="C2" s="3"/>
      <c r="D2" s="3"/>
    </row>
    <row r="3" spans="1:16">
      <c r="A3" s="281"/>
      <c r="B3" s="282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</row>
    <row r="4" spans="1:16">
      <c r="A4" s="281"/>
      <c r="B4" s="283" t="s">
        <v>279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1"/>
    </row>
    <row r="5" spans="1:16">
      <c r="A5" s="281"/>
      <c r="B5" s="284" t="s">
        <v>3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</row>
    <row r="6" spans="1:16">
      <c r="A6" s="282"/>
      <c r="B6" s="285" t="s">
        <v>280</v>
      </c>
      <c r="C6" s="285" t="s">
        <v>66</v>
      </c>
      <c r="D6" s="285" t="s">
        <v>6</v>
      </c>
      <c r="E6" s="285" t="s">
        <v>281</v>
      </c>
      <c r="F6" s="286" t="s">
        <v>282</v>
      </c>
      <c r="G6" s="285" t="s">
        <v>45</v>
      </c>
      <c r="H6" s="285" t="s">
        <v>283</v>
      </c>
      <c r="I6" s="286" t="s">
        <v>284</v>
      </c>
      <c r="J6" s="286"/>
      <c r="K6" s="286"/>
      <c r="L6" s="286"/>
      <c r="M6" s="286"/>
      <c r="N6" s="286"/>
      <c r="O6" s="286"/>
      <c r="P6" s="286"/>
    </row>
    <row r="7" spans="1:16">
      <c r="A7" s="282"/>
      <c r="B7" s="285"/>
      <c r="C7" s="285"/>
      <c r="D7" s="285"/>
      <c r="E7" s="285"/>
      <c r="F7" s="286"/>
      <c r="G7" s="285"/>
      <c r="H7" s="285"/>
      <c r="I7" s="286" t="s">
        <v>83</v>
      </c>
      <c r="J7" s="286" t="s">
        <v>85</v>
      </c>
      <c r="K7" s="286" t="s">
        <v>68</v>
      </c>
      <c r="L7" s="286" t="s">
        <v>70</v>
      </c>
      <c r="M7" s="286" t="s">
        <v>72</v>
      </c>
      <c r="N7" s="286" t="s">
        <v>78</v>
      </c>
      <c r="O7" s="286" t="s">
        <v>80</v>
      </c>
      <c r="P7" s="286" t="s">
        <v>16</v>
      </c>
    </row>
    <row r="8" ht="56.25" customHeight="1" spans="1:16">
      <c r="A8" s="281"/>
      <c r="B8" s="285"/>
      <c r="C8" s="285"/>
      <c r="D8" s="285"/>
      <c r="E8" s="285"/>
      <c r="F8" s="286"/>
      <c r="G8" s="285" t="s">
        <v>285</v>
      </c>
      <c r="H8" s="285"/>
      <c r="I8" s="315" t="s">
        <v>286</v>
      </c>
      <c r="J8" s="315" t="s">
        <v>287</v>
      </c>
      <c r="K8" s="315" t="s">
        <v>288</v>
      </c>
      <c r="L8" s="315" t="s">
        <v>289</v>
      </c>
      <c r="M8" s="315" t="s">
        <v>290</v>
      </c>
      <c r="N8" s="315" t="s">
        <v>291</v>
      </c>
      <c r="O8" s="315" t="s">
        <v>292</v>
      </c>
      <c r="P8" s="285" t="s">
        <v>16</v>
      </c>
    </row>
    <row r="9" spans="1:16">
      <c r="A9" s="281"/>
      <c r="B9" s="287" t="s">
        <v>17</v>
      </c>
      <c r="C9" s="287" t="s">
        <v>18</v>
      </c>
      <c r="D9" s="288" t="s">
        <v>19</v>
      </c>
      <c r="E9" s="287" t="s">
        <v>293</v>
      </c>
      <c r="F9" s="288" t="s">
        <v>294</v>
      </c>
      <c r="G9" s="287">
        <v>2025</v>
      </c>
      <c r="H9" s="289" t="s">
        <v>20</v>
      </c>
      <c r="I9" s="316">
        <v>700000</v>
      </c>
      <c r="J9" s="316">
        <v>673427000</v>
      </c>
      <c r="K9" s="316">
        <v>15294449000</v>
      </c>
      <c r="L9" s="316">
        <v>2508370000</v>
      </c>
      <c r="M9" s="316">
        <v>4350193000</v>
      </c>
      <c r="N9" s="316">
        <v>10000000</v>
      </c>
      <c r="O9" s="316">
        <v>700000000</v>
      </c>
      <c r="P9" s="317">
        <f>SUM(I9:O9)</f>
        <v>23537139000</v>
      </c>
    </row>
    <row r="10" spans="1:16">
      <c r="A10" s="281"/>
      <c r="B10" s="287" t="s">
        <v>17</v>
      </c>
      <c r="C10" s="287" t="s">
        <v>18</v>
      </c>
      <c r="D10" s="288" t="s">
        <v>19</v>
      </c>
      <c r="E10" s="287" t="s">
        <v>293</v>
      </c>
      <c r="F10" s="288" t="s">
        <v>294</v>
      </c>
      <c r="G10" s="287">
        <v>2025</v>
      </c>
      <c r="H10" s="289" t="s">
        <v>21</v>
      </c>
      <c r="I10" s="316">
        <v>4390000</v>
      </c>
      <c r="J10" s="318">
        <v>1065927000</v>
      </c>
      <c r="K10" s="318">
        <v>16073258100</v>
      </c>
      <c r="L10" s="318">
        <v>2587844000</v>
      </c>
      <c r="M10" s="318">
        <v>4268493000</v>
      </c>
      <c r="N10" s="318">
        <v>6500000</v>
      </c>
      <c r="O10" s="318">
        <v>840397725</v>
      </c>
      <c r="P10" s="317">
        <f>SUM(I10:O10)</f>
        <v>24846809825</v>
      </c>
    </row>
    <row r="11" spans="1:16">
      <c r="A11" s="281"/>
      <c r="B11" s="287" t="s">
        <v>17</v>
      </c>
      <c r="C11" s="287" t="s">
        <v>18</v>
      </c>
      <c r="D11" s="288" t="s">
        <v>19</v>
      </c>
      <c r="E11" s="287" t="s">
        <v>293</v>
      </c>
      <c r="F11" s="288" t="s">
        <v>294</v>
      </c>
      <c r="G11" s="287">
        <v>2025</v>
      </c>
      <c r="H11" s="289" t="s">
        <v>295</v>
      </c>
      <c r="I11" s="316">
        <v>3812000</v>
      </c>
      <c r="J11" s="318">
        <v>1061332619</v>
      </c>
      <c r="K11" s="318">
        <v>16066032825</v>
      </c>
      <c r="L11" s="318">
        <v>2578850214</v>
      </c>
      <c r="M11" s="318">
        <v>4260565040</v>
      </c>
      <c r="N11" s="318">
        <v>6371073</v>
      </c>
      <c r="O11" s="318">
        <v>834684793</v>
      </c>
      <c r="P11" s="317">
        <f t="shared" ref="P11:P20" si="0">SUM(I11:O11)</f>
        <v>24811648564</v>
      </c>
    </row>
    <row r="12" spans="1:16">
      <c r="A12" s="281"/>
      <c r="B12" s="287" t="s">
        <v>17</v>
      </c>
      <c r="C12" s="287" t="s">
        <v>18</v>
      </c>
      <c r="D12" s="288" t="s">
        <v>19</v>
      </c>
      <c r="E12" s="287" t="s">
        <v>293</v>
      </c>
      <c r="F12" s="288" t="s">
        <v>294</v>
      </c>
      <c r="G12" s="287">
        <v>2025</v>
      </c>
      <c r="H12" s="289" t="s">
        <v>23</v>
      </c>
      <c r="I12" s="317">
        <v>0</v>
      </c>
      <c r="J12" s="319">
        <v>1246297</v>
      </c>
      <c r="K12" s="319">
        <v>0</v>
      </c>
      <c r="L12" s="319">
        <v>0</v>
      </c>
      <c r="M12" s="319">
        <v>1842261</v>
      </c>
      <c r="N12" s="319">
        <v>0</v>
      </c>
      <c r="O12" s="319">
        <v>0</v>
      </c>
      <c r="P12" s="317">
        <f t="shared" si="0"/>
        <v>3088558</v>
      </c>
    </row>
    <row r="13" ht="24" spans="1:16">
      <c r="A13" s="281"/>
      <c r="B13" s="287" t="s">
        <v>17</v>
      </c>
      <c r="C13" s="287" t="s">
        <v>18</v>
      </c>
      <c r="D13" s="288" t="s">
        <v>19</v>
      </c>
      <c r="E13" s="287" t="s">
        <v>296</v>
      </c>
      <c r="F13" s="288" t="s">
        <v>297</v>
      </c>
      <c r="G13" s="287">
        <v>2025</v>
      </c>
      <c r="H13" s="289" t="s">
        <v>20</v>
      </c>
      <c r="I13" s="317">
        <v>0</v>
      </c>
      <c r="J13" s="319">
        <v>1700000000</v>
      </c>
      <c r="K13" s="319">
        <v>0</v>
      </c>
      <c r="L13" s="319">
        <v>0</v>
      </c>
      <c r="M13" s="319">
        <v>0</v>
      </c>
      <c r="N13" s="319">
        <v>0</v>
      </c>
      <c r="O13" s="319">
        <v>0</v>
      </c>
      <c r="P13" s="317">
        <f t="shared" si="0"/>
        <v>1700000000</v>
      </c>
    </row>
    <row r="14" ht="24" spans="1:16">
      <c r="A14" s="281"/>
      <c r="B14" s="287" t="s">
        <v>17</v>
      </c>
      <c r="C14" s="287" t="s">
        <v>18</v>
      </c>
      <c r="D14" s="288" t="s">
        <v>19</v>
      </c>
      <c r="E14" s="287" t="s">
        <v>296</v>
      </c>
      <c r="F14" s="288" t="s">
        <v>297</v>
      </c>
      <c r="G14" s="287">
        <v>2025</v>
      </c>
      <c r="H14" s="289" t="s">
        <v>21</v>
      </c>
      <c r="I14" s="317">
        <v>0</v>
      </c>
      <c r="J14" s="319">
        <v>98547000</v>
      </c>
      <c r="K14" s="319">
        <v>0</v>
      </c>
      <c r="L14" s="319">
        <v>0</v>
      </c>
      <c r="M14" s="319">
        <v>0</v>
      </c>
      <c r="N14" s="319">
        <v>0</v>
      </c>
      <c r="O14" s="319">
        <v>0</v>
      </c>
      <c r="P14" s="317">
        <f t="shared" si="0"/>
        <v>98547000</v>
      </c>
    </row>
    <row r="15" ht="24" spans="1:16">
      <c r="A15" s="281"/>
      <c r="B15" s="287" t="s">
        <v>17</v>
      </c>
      <c r="C15" s="287" t="s">
        <v>18</v>
      </c>
      <c r="D15" s="288" t="s">
        <v>19</v>
      </c>
      <c r="E15" s="287" t="s">
        <v>296</v>
      </c>
      <c r="F15" s="288" t="s">
        <v>297</v>
      </c>
      <c r="G15" s="287">
        <v>2025</v>
      </c>
      <c r="H15" s="289" t="s">
        <v>295</v>
      </c>
      <c r="I15" s="317">
        <v>0</v>
      </c>
      <c r="J15" s="319">
        <v>100836630</v>
      </c>
      <c r="K15" s="319">
        <v>0</v>
      </c>
      <c r="L15" s="319">
        <v>0</v>
      </c>
      <c r="M15" s="319">
        <v>0</v>
      </c>
      <c r="N15" s="319">
        <v>0</v>
      </c>
      <c r="O15" s="319">
        <v>0</v>
      </c>
      <c r="P15" s="317">
        <f t="shared" si="0"/>
        <v>100836630</v>
      </c>
    </row>
    <row r="16" ht="24" spans="1:16">
      <c r="A16" s="281"/>
      <c r="B16" s="287" t="s">
        <v>17</v>
      </c>
      <c r="C16" s="287" t="s">
        <v>18</v>
      </c>
      <c r="D16" s="288" t="s">
        <v>19</v>
      </c>
      <c r="E16" s="287" t="s">
        <v>296</v>
      </c>
      <c r="F16" s="288" t="s">
        <v>297</v>
      </c>
      <c r="G16" s="287">
        <v>2025</v>
      </c>
      <c r="H16" s="289" t="s">
        <v>23</v>
      </c>
      <c r="I16" s="317">
        <v>0</v>
      </c>
      <c r="J16" s="319">
        <v>0</v>
      </c>
      <c r="K16" s="319">
        <v>0</v>
      </c>
      <c r="L16" s="319">
        <v>0</v>
      </c>
      <c r="M16" s="319">
        <v>0</v>
      </c>
      <c r="N16" s="319">
        <v>0</v>
      </c>
      <c r="O16" s="319">
        <v>0</v>
      </c>
      <c r="P16" s="317">
        <f t="shared" si="0"/>
        <v>0</v>
      </c>
    </row>
    <row r="17" ht="24" spans="1:16">
      <c r="A17" s="281"/>
      <c r="B17" s="287" t="s">
        <v>17</v>
      </c>
      <c r="C17" s="287" t="s">
        <v>18</v>
      </c>
      <c r="D17" s="288" t="s">
        <v>19</v>
      </c>
      <c r="E17" s="287" t="s">
        <v>298</v>
      </c>
      <c r="F17" s="288" t="s">
        <v>299</v>
      </c>
      <c r="G17" s="287">
        <v>2025</v>
      </c>
      <c r="H17" s="289" t="s">
        <v>20</v>
      </c>
      <c r="I17" s="317">
        <v>0</v>
      </c>
      <c r="J17" s="317">
        <v>20000000</v>
      </c>
      <c r="K17" s="317">
        <v>0</v>
      </c>
      <c r="L17" s="317">
        <v>0</v>
      </c>
      <c r="M17" s="317">
        <v>0</v>
      </c>
      <c r="N17" s="317">
        <v>0</v>
      </c>
      <c r="O17" s="317">
        <v>0</v>
      </c>
      <c r="P17" s="317">
        <f t="shared" si="0"/>
        <v>20000000</v>
      </c>
    </row>
    <row r="18" ht="24" spans="1:16">
      <c r="A18" s="281"/>
      <c r="B18" s="287" t="s">
        <v>17</v>
      </c>
      <c r="C18" s="287" t="s">
        <v>18</v>
      </c>
      <c r="D18" s="288" t="s">
        <v>19</v>
      </c>
      <c r="E18" s="287" t="s">
        <v>298</v>
      </c>
      <c r="F18" s="288" t="s">
        <v>299</v>
      </c>
      <c r="G18" s="287">
        <v>2025</v>
      </c>
      <c r="H18" s="289" t="s">
        <v>21</v>
      </c>
      <c r="I18" s="317">
        <v>0</v>
      </c>
      <c r="J18" s="317">
        <v>35200000</v>
      </c>
      <c r="K18" s="317">
        <v>0</v>
      </c>
      <c r="L18" s="317">
        <v>0</v>
      </c>
      <c r="M18" s="317">
        <v>0</v>
      </c>
      <c r="N18" s="317">
        <v>0</v>
      </c>
      <c r="O18" s="317">
        <v>0</v>
      </c>
      <c r="P18" s="317">
        <f t="shared" si="0"/>
        <v>35200000</v>
      </c>
    </row>
    <row r="19" ht="24" spans="1:16">
      <c r="A19" s="281"/>
      <c r="B19" s="287" t="s">
        <v>17</v>
      </c>
      <c r="C19" s="287" t="s">
        <v>18</v>
      </c>
      <c r="D19" s="288" t="s">
        <v>19</v>
      </c>
      <c r="E19" s="287" t="s">
        <v>298</v>
      </c>
      <c r="F19" s="288" t="s">
        <v>299</v>
      </c>
      <c r="G19" s="287">
        <v>2025</v>
      </c>
      <c r="H19" s="289" t="s">
        <v>295</v>
      </c>
      <c r="I19" s="317">
        <v>0</v>
      </c>
      <c r="J19" s="317">
        <v>34268153</v>
      </c>
      <c r="K19" s="317">
        <v>0</v>
      </c>
      <c r="L19" s="317">
        <v>0</v>
      </c>
      <c r="M19" s="317">
        <v>0</v>
      </c>
      <c r="N19" s="317">
        <v>0</v>
      </c>
      <c r="O19" s="317">
        <v>0</v>
      </c>
      <c r="P19" s="317">
        <f t="shared" si="0"/>
        <v>34268153</v>
      </c>
    </row>
    <row r="20" ht="24" spans="1:16">
      <c r="A20" s="281"/>
      <c r="B20" s="287" t="s">
        <v>17</v>
      </c>
      <c r="C20" s="287" t="s">
        <v>18</v>
      </c>
      <c r="D20" s="288" t="s">
        <v>19</v>
      </c>
      <c r="E20" s="287" t="s">
        <v>298</v>
      </c>
      <c r="F20" s="288" t="s">
        <v>299</v>
      </c>
      <c r="G20" s="287">
        <v>2025</v>
      </c>
      <c r="H20" s="289" t="s">
        <v>23</v>
      </c>
      <c r="I20" s="317">
        <v>0</v>
      </c>
      <c r="J20" s="317">
        <v>0</v>
      </c>
      <c r="K20" s="317">
        <v>0</v>
      </c>
      <c r="L20" s="317">
        <v>0</v>
      </c>
      <c r="M20" s="317">
        <v>0</v>
      </c>
      <c r="N20" s="317">
        <v>0</v>
      </c>
      <c r="O20" s="317">
        <v>0</v>
      </c>
      <c r="P20" s="317">
        <f t="shared" si="0"/>
        <v>0</v>
      </c>
    </row>
    <row r="21" spans="1:16">
      <c r="A21" s="281"/>
      <c r="B21" s="290" t="s">
        <v>17</v>
      </c>
      <c r="C21" s="290" t="s">
        <v>18</v>
      </c>
      <c r="D21" s="291" t="s">
        <v>19</v>
      </c>
      <c r="E21" s="290"/>
      <c r="F21" s="291" t="s">
        <v>16</v>
      </c>
      <c r="G21" s="290">
        <v>2025</v>
      </c>
      <c r="H21" s="292" t="s">
        <v>20</v>
      </c>
      <c r="I21" s="320">
        <v>700000</v>
      </c>
      <c r="J21" s="320">
        <f>J9+J13+J17</f>
        <v>2393427000</v>
      </c>
      <c r="K21" s="320">
        <f t="shared" ref="K21:P21" si="1">K9+K13+K17</f>
        <v>15294449000</v>
      </c>
      <c r="L21" s="320">
        <f t="shared" si="1"/>
        <v>2508370000</v>
      </c>
      <c r="M21" s="320">
        <f t="shared" si="1"/>
        <v>4350193000</v>
      </c>
      <c r="N21" s="320">
        <f t="shared" si="1"/>
        <v>10000000</v>
      </c>
      <c r="O21" s="320">
        <f t="shared" si="1"/>
        <v>700000000</v>
      </c>
      <c r="P21" s="320">
        <f t="shared" si="1"/>
        <v>25257139000</v>
      </c>
    </row>
    <row r="22" spans="1:16">
      <c r="A22" s="281"/>
      <c r="B22" s="290" t="s">
        <v>17</v>
      </c>
      <c r="C22" s="290" t="s">
        <v>18</v>
      </c>
      <c r="D22" s="291" t="s">
        <v>19</v>
      </c>
      <c r="E22" s="290"/>
      <c r="F22" s="291" t="s">
        <v>16</v>
      </c>
      <c r="G22" s="290">
        <v>2025</v>
      </c>
      <c r="H22" s="292" t="s">
        <v>21</v>
      </c>
      <c r="I22" s="320">
        <f>I10</f>
        <v>4390000</v>
      </c>
      <c r="J22" s="320">
        <f>J10+J14+J18</f>
        <v>1199674000</v>
      </c>
      <c r="K22" s="320">
        <f t="shared" ref="K22:O22" si="2">K10</f>
        <v>16073258100</v>
      </c>
      <c r="L22" s="320">
        <f t="shared" si="2"/>
        <v>2587844000</v>
      </c>
      <c r="M22" s="320">
        <f t="shared" si="2"/>
        <v>4268493000</v>
      </c>
      <c r="N22" s="320">
        <f t="shared" si="2"/>
        <v>6500000</v>
      </c>
      <c r="O22" s="320">
        <f t="shared" si="2"/>
        <v>840397725</v>
      </c>
      <c r="P22" s="320">
        <f>P10+P14+P18</f>
        <v>24980556825</v>
      </c>
    </row>
    <row r="23" spans="1:18">
      <c r="A23" s="281"/>
      <c r="B23" s="293" t="s">
        <v>17</v>
      </c>
      <c r="C23" s="293" t="s">
        <v>18</v>
      </c>
      <c r="D23" s="294" t="s">
        <v>19</v>
      </c>
      <c r="E23" s="293"/>
      <c r="F23" s="294" t="s">
        <v>16</v>
      </c>
      <c r="G23" s="293">
        <v>2025</v>
      </c>
      <c r="H23" s="295" t="s">
        <v>295</v>
      </c>
      <c r="I23" s="320">
        <f>I11+I15+I19</f>
        <v>3812000</v>
      </c>
      <c r="J23" s="320">
        <f t="shared" ref="J23:O24" si="3">J11+J15+J19</f>
        <v>1196437402</v>
      </c>
      <c r="K23" s="320">
        <f t="shared" si="3"/>
        <v>16066032825</v>
      </c>
      <c r="L23" s="320">
        <f t="shared" si="3"/>
        <v>2578850214</v>
      </c>
      <c r="M23" s="320">
        <f t="shared" si="3"/>
        <v>4260565040</v>
      </c>
      <c r="N23" s="320">
        <f t="shared" si="3"/>
        <v>6371073</v>
      </c>
      <c r="O23" s="320">
        <f t="shared" si="3"/>
        <v>834684793</v>
      </c>
      <c r="P23" s="320">
        <f>P11+P15+P19</f>
        <v>24946753347</v>
      </c>
      <c r="R23" s="322"/>
    </row>
    <row r="24" spans="1:18">
      <c r="A24" s="281"/>
      <c r="B24" s="296" t="s">
        <v>17</v>
      </c>
      <c r="C24" s="296" t="s">
        <v>18</v>
      </c>
      <c r="D24" s="297" t="s">
        <v>19</v>
      </c>
      <c r="E24" s="296"/>
      <c r="F24" s="297" t="s">
        <v>16</v>
      </c>
      <c r="G24" s="296">
        <v>2025</v>
      </c>
      <c r="H24" s="298" t="s">
        <v>23</v>
      </c>
      <c r="I24" s="319">
        <v>0</v>
      </c>
      <c r="J24" s="321">
        <f t="shared" si="3"/>
        <v>1246297</v>
      </c>
      <c r="K24" s="319">
        <f t="shared" ref="K24:P24" si="4">K12</f>
        <v>0</v>
      </c>
      <c r="L24" s="319">
        <f t="shared" si="4"/>
        <v>0</v>
      </c>
      <c r="M24" s="321">
        <f t="shared" si="3"/>
        <v>1842261</v>
      </c>
      <c r="N24" s="319">
        <f t="shared" si="4"/>
        <v>0</v>
      </c>
      <c r="O24" s="319">
        <f t="shared" si="4"/>
        <v>0</v>
      </c>
      <c r="P24" s="319">
        <f t="shared" si="4"/>
        <v>3088558</v>
      </c>
      <c r="R24" s="322"/>
    </row>
    <row r="25" spans="1:16">
      <c r="A25" s="281"/>
      <c r="B25" s="287" t="s">
        <v>17</v>
      </c>
      <c r="C25" s="287" t="s">
        <v>18</v>
      </c>
      <c r="D25" s="288" t="s">
        <v>24</v>
      </c>
      <c r="E25" s="287"/>
      <c r="F25" s="288"/>
      <c r="G25" s="287">
        <v>2025</v>
      </c>
      <c r="H25" s="289"/>
      <c r="I25" s="318">
        <f>I22-I23</f>
        <v>578000</v>
      </c>
      <c r="J25" s="318">
        <f t="shared" ref="J25:O25" si="5">J22-J23</f>
        <v>3236598</v>
      </c>
      <c r="K25" s="318">
        <f t="shared" si="5"/>
        <v>7225275</v>
      </c>
      <c r="L25" s="318">
        <f t="shared" si="5"/>
        <v>8993786</v>
      </c>
      <c r="M25" s="318">
        <f t="shared" si="5"/>
        <v>7927960</v>
      </c>
      <c r="N25" s="318">
        <f t="shared" si="5"/>
        <v>128927</v>
      </c>
      <c r="O25" s="318">
        <f t="shared" si="5"/>
        <v>5712932</v>
      </c>
      <c r="P25" s="318">
        <f>SUM(I25:O25)</f>
        <v>33803478</v>
      </c>
    </row>
    <row r="26" spans="1:16">
      <c r="A26" s="281"/>
      <c r="B26" s="287" t="s">
        <v>17</v>
      </c>
      <c r="C26" s="287" t="s">
        <v>18</v>
      </c>
      <c r="D26" s="289" t="s">
        <v>25</v>
      </c>
      <c r="E26" s="287"/>
      <c r="F26" s="288"/>
      <c r="G26" s="287">
        <v>2025</v>
      </c>
      <c r="H26" s="289"/>
      <c r="I26" s="318">
        <f>I23/I22*100</f>
        <v>86.8337129840547</v>
      </c>
      <c r="J26" s="318">
        <f t="shared" ref="J26:P26" si="6">J23/J22*100</f>
        <v>99.7302102071063</v>
      </c>
      <c r="K26" s="318">
        <f t="shared" si="6"/>
        <v>99.9550478505661</v>
      </c>
      <c r="L26" s="318">
        <f t="shared" si="6"/>
        <v>99.6524602719484</v>
      </c>
      <c r="M26" s="318">
        <f t="shared" si="6"/>
        <v>99.8142679395281</v>
      </c>
      <c r="N26" s="318">
        <f t="shared" si="6"/>
        <v>98.0165076923077</v>
      </c>
      <c r="O26" s="318">
        <f t="shared" si="6"/>
        <v>99.3202109156114</v>
      </c>
      <c r="P26" s="318">
        <f t="shared" si="6"/>
        <v>99.8646808466408</v>
      </c>
    </row>
    <row r="27" spans="1:16">
      <c r="A27" s="281"/>
      <c r="B27" s="299" t="s">
        <v>17</v>
      </c>
      <c r="C27" s="299" t="s">
        <v>18</v>
      </c>
      <c r="D27" s="300" t="s">
        <v>26</v>
      </c>
      <c r="E27" s="299" t="s">
        <v>300</v>
      </c>
      <c r="F27" s="300"/>
      <c r="G27" s="299">
        <v>2025</v>
      </c>
      <c r="H27" s="301" t="s">
        <v>295</v>
      </c>
      <c r="I27" s="321">
        <v>0</v>
      </c>
      <c r="J27" s="321">
        <v>57365272</v>
      </c>
      <c r="K27" s="321">
        <v>0</v>
      </c>
      <c r="L27" s="321">
        <v>0</v>
      </c>
      <c r="M27" s="321">
        <v>206820383</v>
      </c>
      <c r="N27" s="321">
        <v>0</v>
      </c>
      <c r="O27" s="321">
        <v>0</v>
      </c>
      <c r="P27" s="321">
        <f>J27+M27</f>
        <v>264185655</v>
      </c>
    </row>
    <row r="28" spans="1:16">
      <c r="A28" s="302"/>
      <c r="B28" s="302"/>
      <c r="C28" s="302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</row>
    <row r="29" spans="1:16">
      <c r="A29" s="281"/>
      <c r="B29" s="303" t="s">
        <v>29</v>
      </c>
      <c r="C29" s="304"/>
      <c r="D29" s="305"/>
      <c r="E29" s="306" t="s">
        <v>30</v>
      </c>
      <c r="F29" s="307"/>
      <c r="G29" s="307"/>
      <c r="H29" s="307"/>
      <c r="J29" s="322"/>
      <c r="L29" s="303" t="s">
        <v>31</v>
      </c>
      <c r="M29" s="305"/>
      <c r="N29" s="323" t="s">
        <v>30</v>
      </c>
      <c r="O29" s="324"/>
      <c r="P29" s="324"/>
    </row>
    <row r="30" spans="1:16">
      <c r="A30" s="281"/>
      <c r="B30" s="308"/>
      <c r="C30" s="309"/>
      <c r="D30" s="310"/>
      <c r="E30" s="306" t="s">
        <v>32</v>
      </c>
      <c r="F30" s="311"/>
      <c r="G30" s="311"/>
      <c r="H30" s="311"/>
      <c r="L30" s="308"/>
      <c r="M30" s="310"/>
      <c r="N30" s="323" t="s">
        <v>32</v>
      </c>
      <c r="O30" s="325"/>
      <c r="P30" s="325"/>
    </row>
    <row r="31" spans="1:16">
      <c r="A31" s="281"/>
      <c r="B31" s="312"/>
      <c r="C31" s="313"/>
      <c r="D31" s="314"/>
      <c r="E31" s="306" t="s">
        <v>33</v>
      </c>
      <c r="F31" s="311"/>
      <c r="G31" s="311"/>
      <c r="H31" s="311"/>
      <c r="L31" s="312"/>
      <c r="M31" s="314"/>
      <c r="N31" s="323" t="s">
        <v>33</v>
      </c>
      <c r="O31" s="325"/>
      <c r="P31" s="325"/>
    </row>
    <row r="32" spans="1:16">
      <c r="A32" s="281"/>
      <c r="B32" s="302"/>
      <c r="C32" s="302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</row>
    <row r="34" spans="16:16">
      <c r="P34" s="322"/>
    </row>
  </sheetData>
  <mergeCells count="21">
    <mergeCell ref="B4:O4"/>
    <mergeCell ref="B5:P5"/>
    <mergeCell ref="I6:P6"/>
    <mergeCell ref="A28:C28"/>
    <mergeCell ref="F29:H29"/>
    <mergeCell ref="O29:P29"/>
    <mergeCell ref="F30:H30"/>
    <mergeCell ref="O30:P30"/>
    <mergeCell ref="F31:H31"/>
    <mergeCell ref="O31:P31"/>
    <mergeCell ref="B32:C32"/>
    <mergeCell ref="A6:A7"/>
    <mergeCell ref="B6:B8"/>
    <mergeCell ref="C6:C8"/>
    <mergeCell ref="D6:D8"/>
    <mergeCell ref="E6:E8"/>
    <mergeCell ref="F6:F8"/>
    <mergeCell ref="G6:G7"/>
    <mergeCell ref="H6:H8"/>
    <mergeCell ref="B29:D31"/>
    <mergeCell ref="L29:M31"/>
  </mergeCells>
  <pageMargins left="0" right="0" top="0" bottom="0" header="0.3" footer="0.3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8"/>
  <sheetViews>
    <sheetView tabSelected="1" zoomScale="90" zoomScaleNormal="90" workbookViewId="0">
      <pane xSplit="3" ySplit="12" topLeftCell="D74" activePane="bottomRight" state="frozen"/>
      <selection/>
      <selection pane="topRight"/>
      <selection pane="bottomLeft"/>
      <selection pane="bottomRight" activeCell="T1" sqref="T$1:T$1048576"/>
    </sheetView>
  </sheetViews>
  <sheetFormatPr defaultColWidth="9" defaultRowHeight="13.5"/>
  <cols>
    <col min="1" max="1" width="15" customWidth="1"/>
    <col min="2" max="2" width="33.8583333333333" customWidth="1"/>
    <col min="3" max="3" width="19.425" customWidth="1"/>
    <col min="4" max="4" width="9.70833333333333" hidden="1" customWidth="1"/>
    <col min="5" max="5" width="12.425" hidden="1" customWidth="1"/>
    <col min="6" max="6" width="10.5666666666667" hidden="1" customWidth="1"/>
    <col min="7" max="7" width="11" customWidth="1"/>
    <col min="8" max="8" width="13.7083333333333" customWidth="1"/>
    <col min="9" max="9" width="13.2833333333333" customWidth="1"/>
    <col min="10" max="10" width="11" customWidth="1"/>
    <col min="11" max="11" width="13.1416666666667" customWidth="1"/>
    <col min="12" max="12" width="12.5666666666667" customWidth="1"/>
    <col min="13" max="13" width="10" customWidth="1"/>
    <col min="14" max="15" width="12.8583333333333" customWidth="1"/>
    <col min="16" max="16" width="12" customWidth="1"/>
    <col min="17" max="17" width="11.425" customWidth="1"/>
    <col min="18" max="18" width="9" customWidth="1"/>
    <col min="19" max="19" width="13.2833333333333" customWidth="1"/>
    <col min="20" max="20" width="10.5666666666667" customWidth="1"/>
  </cols>
  <sheetData>
    <row r="1" spans="1:3">
      <c r="A1" s="3" t="s">
        <v>278</v>
      </c>
      <c r="C1" s="4"/>
    </row>
    <row r="2" spans="1:3">
      <c r="A2" s="4" t="s">
        <v>1</v>
      </c>
      <c r="C2" s="4"/>
    </row>
    <row r="4" spans="1:18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2"/>
      <c r="L4" s="189"/>
      <c r="M4" s="189"/>
      <c r="N4" s="222"/>
      <c r="O4" s="189"/>
      <c r="P4" s="189"/>
      <c r="Q4" s="189"/>
      <c r="R4" s="189"/>
    </row>
    <row r="5" ht="15" spans="1:18">
      <c r="A5" s="190" t="s">
        <v>301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</row>
    <row r="6" spans="1:18">
      <c r="A6" s="191" t="s">
        <v>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</row>
    <row r="7" ht="14.25" spans="1:18">
      <c r="A7" s="192" t="s">
        <v>36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ht="14.25" spans="1:18">
      <c r="A8" s="193" t="s">
        <v>37</v>
      </c>
      <c r="B8" s="194" t="s">
        <v>38</v>
      </c>
      <c r="C8" s="194"/>
      <c r="D8" s="194"/>
      <c r="E8" s="195" t="s">
        <v>39</v>
      </c>
      <c r="F8" s="196" t="s">
        <v>17</v>
      </c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</row>
    <row r="9" spans="1:18">
      <c r="A9" s="197" t="s">
        <v>40</v>
      </c>
      <c r="B9" s="198" t="s">
        <v>19</v>
      </c>
      <c r="C9" s="198"/>
      <c r="D9" s="198"/>
      <c r="E9" s="199" t="s">
        <v>41</v>
      </c>
      <c r="F9" s="200" t="s">
        <v>18</v>
      </c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</row>
    <row r="10" spans="1:18">
      <c r="A10" s="201" t="s">
        <v>302</v>
      </c>
      <c r="B10" s="202" t="s">
        <v>303</v>
      </c>
      <c r="C10" s="203" t="s">
        <v>304</v>
      </c>
      <c r="D10" s="204" t="s">
        <v>44</v>
      </c>
      <c r="E10" s="204"/>
      <c r="F10" s="204"/>
      <c r="G10" s="204" t="s">
        <v>305</v>
      </c>
      <c r="H10" s="204"/>
      <c r="I10" s="204"/>
      <c r="J10" s="204" t="s">
        <v>305</v>
      </c>
      <c r="K10" s="204"/>
      <c r="L10" s="204"/>
      <c r="M10" s="204" t="s">
        <v>305</v>
      </c>
      <c r="N10" s="204"/>
      <c r="O10" s="204"/>
      <c r="P10" s="223" t="s">
        <v>306</v>
      </c>
      <c r="Q10" s="223"/>
      <c r="R10" s="223"/>
    </row>
    <row r="11" ht="36" spans="1:18">
      <c r="A11" s="201"/>
      <c r="B11" s="202"/>
      <c r="C11" s="203"/>
      <c r="D11" s="205" t="s">
        <v>307</v>
      </c>
      <c r="E11" s="206" t="s">
        <v>308</v>
      </c>
      <c r="F11" s="207" t="s">
        <v>309</v>
      </c>
      <c r="G11" s="208" t="s">
        <v>310</v>
      </c>
      <c r="H11" s="206" t="s">
        <v>311</v>
      </c>
      <c r="I11" s="224" t="s">
        <v>312</v>
      </c>
      <c r="J11" s="208" t="s">
        <v>313</v>
      </c>
      <c r="K11" s="206" t="s">
        <v>314</v>
      </c>
      <c r="L11" s="224" t="s">
        <v>315</v>
      </c>
      <c r="M11" s="208" t="s">
        <v>316</v>
      </c>
      <c r="N11" s="206" t="s">
        <v>317</v>
      </c>
      <c r="O11" s="224" t="s">
        <v>318</v>
      </c>
      <c r="P11" s="208" t="s">
        <v>319</v>
      </c>
      <c r="Q11" s="206" t="s">
        <v>320</v>
      </c>
      <c r="R11" s="231" t="s">
        <v>321</v>
      </c>
    </row>
    <row r="12" ht="14.25" spans="1:18">
      <c r="A12" s="209"/>
      <c r="B12" s="210"/>
      <c r="C12" s="210"/>
      <c r="D12" s="210" t="s">
        <v>54</v>
      </c>
      <c r="E12" s="210" t="s">
        <v>55</v>
      </c>
      <c r="F12" s="210" t="s">
        <v>56</v>
      </c>
      <c r="G12" s="210" t="s">
        <v>57</v>
      </c>
      <c r="H12" s="210" t="s">
        <v>58</v>
      </c>
      <c r="I12" s="210" t="s">
        <v>59</v>
      </c>
      <c r="J12" s="210" t="s">
        <v>322</v>
      </c>
      <c r="K12" s="210" t="s">
        <v>61</v>
      </c>
      <c r="L12" s="210" t="s">
        <v>62</v>
      </c>
      <c r="M12" s="210" t="s">
        <v>323</v>
      </c>
      <c r="N12" s="210" t="s">
        <v>324</v>
      </c>
      <c r="O12" s="210" t="s">
        <v>325</v>
      </c>
      <c r="P12" s="210" t="s">
        <v>326</v>
      </c>
      <c r="Q12" s="210" t="s">
        <v>327</v>
      </c>
      <c r="R12" s="232" t="s">
        <v>328</v>
      </c>
    </row>
    <row r="13" ht="15.75" customHeight="1" spans="1:18">
      <c r="A13" s="211" t="s">
        <v>329</v>
      </c>
      <c r="B13" s="211"/>
      <c r="C13" s="212"/>
      <c r="D13" s="213"/>
      <c r="E13" s="212"/>
      <c r="F13" s="213"/>
      <c r="G13" s="212"/>
      <c r="H13" s="213"/>
      <c r="I13" s="225"/>
      <c r="J13" s="226"/>
      <c r="K13" s="227"/>
      <c r="L13" s="228"/>
      <c r="M13" s="226"/>
      <c r="N13" s="227"/>
      <c r="O13" s="225"/>
      <c r="P13" s="212"/>
      <c r="Q13" s="213"/>
      <c r="R13" s="233"/>
    </row>
    <row r="14" ht="29.25" customHeight="1" spans="1:20">
      <c r="A14" s="214" t="s">
        <v>99</v>
      </c>
      <c r="B14" s="215" t="s">
        <v>100</v>
      </c>
      <c r="C14" s="215" t="s">
        <v>330</v>
      </c>
      <c r="D14" s="216">
        <v>42233</v>
      </c>
      <c r="E14" s="216">
        <v>11588880251</v>
      </c>
      <c r="F14" s="216">
        <v>274403</v>
      </c>
      <c r="G14" s="216">
        <v>34969</v>
      </c>
      <c r="H14" s="216">
        <v>11195057300</v>
      </c>
      <c r="I14" s="216">
        <f>H14/G14</f>
        <v>320142.334639252</v>
      </c>
      <c r="J14" s="221">
        <v>38220</v>
      </c>
      <c r="K14" s="229">
        <v>12235726100</v>
      </c>
      <c r="L14" s="221">
        <f>K14/J14</f>
        <v>320139.353741497</v>
      </c>
      <c r="M14" s="221">
        <v>38195</v>
      </c>
      <c r="N14" s="229">
        <v>12227844727</v>
      </c>
      <c r="O14" s="216">
        <f>N14/M14</f>
        <v>320142.550778898</v>
      </c>
      <c r="P14" s="216">
        <f t="shared" ref="P14:P75" si="0">O14-F14</f>
        <v>45739.5507788978</v>
      </c>
      <c r="Q14" s="216">
        <f t="shared" ref="Q14:Q75" si="1">O14-I14</f>
        <v>0.216139645839576</v>
      </c>
      <c r="R14" s="234">
        <f t="shared" ref="R14:R75" si="2">O14-L14</f>
        <v>3.19703740114346</v>
      </c>
      <c r="S14" s="183"/>
      <c r="T14" s="235"/>
    </row>
    <row r="15" spans="1:20">
      <c r="A15" s="214" t="s">
        <v>101</v>
      </c>
      <c r="B15" s="215" t="s">
        <v>102</v>
      </c>
      <c r="C15" s="215" t="s">
        <v>331</v>
      </c>
      <c r="D15" s="216">
        <v>247</v>
      </c>
      <c r="E15" s="216">
        <v>403346602</v>
      </c>
      <c r="F15" s="216">
        <v>1632982</v>
      </c>
      <c r="G15" s="216">
        <v>279</v>
      </c>
      <c r="H15" s="216">
        <v>469800000</v>
      </c>
      <c r="I15" s="216">
        <f t="shared" ref="I15:I73" si="3">H15/G15</f>
        <v>1683870.96774194</v>
      </c>
      <c r="J15" s="221">
        <v>279</v>
      </c>
      <c r="K15" s="229">
        <v>486920000</v>
      </c>
      <c r="L15" s="221">
        <f t="shared" ref="L15:L75" si="4">K15/J15</f>
        <v>1745232.97491039</v>
      </c>
      <c r="M15" s="221">
        <v>279</v>
      </c>
      <c r="N15" s="229">
        <v>484304453</v>
      </c>
      <c r="O15" s="216">
        <f t="shared" ref="O15:O75" si="5">N15/M15</f>
        <v>1735858.25448029</v>
      </c>
      <c r="P15" s="216">
        <f t="shared" si="0"/>
        <v>102876.254480287</v>
      </c>
      <c r="Q15" s="216">
        <f t="shared" si="1"/>
        <v>51987.2867383512</v>
      </c>
      <c r="R15" s="234">
        <f t="shared" si="2"/>
        <v>-9374.72043010755</v>
      </c>
      <c r="S15" s="183"/>
      <c r="T15" s="235"/>
    </row>
    <row r="16" ht="30.75" customHeight="1" spans="1:20">
      <c r="A16" s="214" t="s">
        <v>103</v>
      </c>
      <c r="B16" s="215" t="s">
        <v>104</v>
      </c>
      <c r="C16" s="215" t="s">
        <v>332</v>
      </c>
      <c r="D16" s="216">
        <v>57</v>
      </c>
      <c r="E16" s="216">
        <v>145881784</v>
      </c>
      <c r="F16" s="216">
        <v>2559330</v>
      </c>
      <c r="G16" s="216">
        <v>58</v>
      </c>
      <c r="H16" s="216">
        <v>159850000</v>
      </c>
      <c r="I16" s="216">
        <f t="shared" si="3"/>
        <v>2756034.48275862</v>
      </c>
      <c r="J16" s="221">
        <v>58</v>
      </c>
      <c r="K16" s="229">
        <v>171823900</v>
      </c>
      <c r="L16" s="221">
        <f t="shared" si="4"/>
        <v>2962481.03448276</v>
      </c>
      <c r="M16" s="221">
        <v>58</v>
      </c>
      <c r="N16" s="229">
        <v>171537388</v>
      </c>
      <c r="O16" s="216">
        <f t="shared" si="5"/>
        <v>2957541.17241379</v>
      </c>
      <c r="P16" s="216">
        <f t="shared" si="0"/>
        <v>398211.172413793</v>
      </c>
      <c r="Q16" s="216">
        <f t="shared" si="1"/>
        <v>201506.689655172</v>
      </c>
      <c r="R16" s="234">
        <f t="shared" si="2"/>
        <v>-4939.86206896557</v>
      </c>
      <c r="S16" s="183"/>
      <c r="T16" s="235"/>
    </row>
    <row r="17" ht="40.5" customHeight="1" spans="1:20">
      <c r="A17" s="214" t="s">
        <v>105</v>
      </c>
      <c r="B17" s="215" t="s">
        <v>106</v>
      </c>
      <c r="C17" s="215" t="s">
        <v>333</v>
      </c>
      <c r="D17" s="216">
        <v>168</v>
      </c>
      <c r="E17" s="216">
        <v>286743416.28</v>
      </c>
      <c r="F17" s="216">
        <v>1706806</v>
      </c>
      <c r="G17" s="216">
        <v>226</v>
      </c>
      <c r="H17" s="216">
        <v>355806000</v>
      </c>
      <c r="I17" s="216">
        <f t="shared" si="3"/>
        <v>1574362.83185841</v>
      </c>
      <c r="J17" s="221">
        <v>206</v>
      </c>
      <c r="K17" s="229">
        <v>323675525</v>
      </c>
      <c r="L17" s="221">
        <f t="shared" si="4"/>
        <v>1571240.41262136</v>
      </c>
      <c r="M17" s="221">
        <v>206</v>
      </c>
      <c r="N17" s="229">
        <v>323549086</v>
      </c>
      <c r="O17" s="216">
        <f t="shared" si="5"/>
        <v>1570626.63106796</v>
      </c>
      <c r="P17" s="216">
        <f t="shared" si="0"/>
        <v>-136179.368932039</v>
      </c>
      <c r="Q17" s="216">
        <f t="shared" si="1"/>
        <v>-3736.20079044579</v>
      </c>
      <c r="R17" s="234">
        <f t="shared" si="2"/>
        <v>-613.781553397886</v>
      </c>
      <c r="S17" s="183"/>
      <c r="T17" s="235"/>
    </row>
    <row r="18" ht="30.75" customHeight="1" spans="1:20">
      <c r="A18" s="214" t="s">
        <v>107</v>
      </c>
      <c r="B18" s="215" t="s">
        <v>108</v>
      </c>
      <c r="C18" s="215" t="s">
        <v>334</v>
      </c>
      <c r="D18" s="216">
        <v>8814</v>
      </c>
      <c r="E18" s="216">
        <v>392239933</v>
      </c>
      <c r="F18" s="216">
        <v>44502</v>
      </c>
      <c r="G18" s="216">
        <v>7227</v>
      </c>
      <c r="H18" s="216">
        <v>381100000</v>
      </c>
      <c r="I18" s="216">
        <f t="shared" si="3"/>
        <v>52732.8075273281</v>
      </c>
      <c r="J18" s="221">
        <v>7796</v>
      </c>
      <c r="K18" s="229">
        <v>411112400</v>
      </c>
      <c r="L18" s="221">
        <f t="shared" si="4"/>
        <v>52733.7609030272</v>
      </c>
      <c r="M18" s="221">
        <v>7796</v>
      </c>
      <c r="N18" s="229">
        <v>410785775</v>
      </c>
      <c r="O18" s="216">
        <f t="shared" si="5"/>
        <v>52691.8644176501</v>
      </c>
      <c r="P18" s="216">
        <f t="shared" si="0"/>
        <v>8189.86441765007</v>
      </c>
      <c r="Q18" s="216">
        <f t="shared" si="1"/>
        <v>-40.9431096780027</v>
      </c>
      <c r="R18" s="234">
        <f t="shared" si="2"/>
        <v>-41.8964853771176</v>
      </c>
      <c r="S18" s="183"/>
      <c r="T18" s="235"/>
    </row>
    <row r="19" ht="30.75" customHeight="1" spans="1:20">
      <c r="A19" s="214" t="s">
        <v>109</v>
      </c>
      <c r="B19" s="215" t="s">
        <v>110</v>
      </c>
      <c r="C19" s="215" t="s">
        <v>335</v>
      </c>
      <c r="D19" s="216">
        <v>712</v>
      </c>
      <c r="E19" s="216">
        <v>1256964687</v>
      </c>
      <c r="F19" s="216">
        <v>1765400</v>
      </c>
      <c r="G19" s="216">
        <v>676</v>
      </c>
      <c r="H19" s="216">
        <v>1288080000</v>
      </c>
      <c r="I19" s="216">
        <f t="shared" si="3"/>
        <v>1905443.78698225</v>
      </c>
      <c r="J19" s="221">
        <v>685</v>
      </c>
      <c r="K19" s="229">
        <v>1305619500</v>
      </c>
      <c r="L19" s="221">
        <f t="shared" si="4"/>
        <v>1906013.86861314</v>
      </c>
      <c r="M19" s="221">
        <v>685</v>
      </c>
      <c r="N19" s="229">
        <v>1303352705</v>
      </c>
      <c r="O19" s="216">
        <f t="shared" si="5"/>
        <v>1902704.67883212</v>
      </c>
      <c r="P19" s="216">
        <f t="shared" si="0"/>
        <v>137304.678832117</v>
      </c>
      <c r="Q19" s="216">
        <f t="shared" si="1"/>
        <v>-2739.10815013177</v>
      </c>
      <c r="R19" s="234">
        <f t="shared" si="2"/>
        <v>-3309.18978102203</v>
      </c>
      <c r="S19" s="183"/>
      <c r="T19" s="235"/>
    </row>
    <row r="20" ht="30.75" customHeight="1" spans="1:20">
      <c r="A20" s="214" t="s">
        <v>111</v>
      </c>
      <c r="B20" s="215" t="s">
        <v>112</v>
      </c>
      <c r="C20" s="215" t="s">
        <v>336</v>
      </c>
      <c r="D20" s="216">
        <v>72</v>
      </c>
      <c r="E20" s="216">
        <v>395319460</v>
      </c>
      <c r="F20" s="216">
        <v>5490548</v>
      </c>
      <c r="G20" s="216">
        <v>67</v>
      </c>
      <c r="H20" s="216">
        <v>410600000</v>
      </c>
      <c r="I20" s="216">
        <f t="shared" si="3"/>
        <v>6128358.20895522</v>
      </c>
      <c r="J20" s="221">
        <v>67</v>
      </c>
      <c r="K20" s="229">
        <v>426202000</v>
      </c>
      <c r="L20" s="221">
        <f t="shared" si="4"/>
        <v>6361223.88059701</v>
      </c>
      <c r="M20" s="221">
        <v>67</v>
      </c>
      <c r="N20" s="229">
        <v>425414445</v>
      </c>
      <c r="O20" s="216">
        <f t="shared" si="5"/>
        <v>6349469.32835821</v>
      </c>
      <c r="P20" s="216">
        <f t="shared" si="0"/>
        <v>858921.328358209</v>
      </c>
      <c r="Q20" s="216">
        <f t="shared" si="1"/>
        <v>221111.119402985</v>
      </c>
      <c r="R20" s="234">
        <f t="shared" si="2"/>
        <v>-11754.5522388062</v>
      </c>
      <c r="S20" s="183"/>
      <c r="T20" s="235"/>
    </row>
    <row r="21" ht="30.75" customHeight="1" spans="1:20">
      <c r="A21" s="214" t="s">
        <v>113</v>
      </c>
      <c r="B21" s="215" t="s">
        <v>114</v>
      </c>
      <c r="C21" s="215" t="s">
        <v>337</v>
      </c>
      <c r="D21" s="216">
        <v>65</v>
      </c>
      <c r="E21" s="216">
        <v>161456069</v>
      </c>
      <c r="F21" s="216">
        <v>2483940</v>
      </c>
      <c r="G21" s="216">
        <v>62</v>
      </c>
      <c r="H21" s="216">
        <v>166540000</v>
      </c>
      <c r="I21" s="216">
        <f t="shared" si="3"/>
        <v>2686129.03225806</v>
      </c>
      <c r="J21" s="221">
        <v>65</v>
      </c>
      <c r="K21" s="229">
        <v>175524000</v>
      </c>
      <c r="L21" s="221">
        <f t="shared" si="4"/>
        <v>2700369.23076923</v>
      </c>
      <c r="M21" s="221">
        <v>65</v>
      </c>
      <c r="N21" s="229">
        <v>175524000</v>
      </c>
      <c r="O21" s="216">
        <f t="shared" si="5"/>
        <v>2700369.23076923</v>
      </c>
      <c r="P21" s="216">
        <f t="shared" si="0"/>
        <v>216429.230769231</v>
      </c>
      <c r="Q21" s="216">
        <f t="shared" si="1"/>
        <v>14240.1985111665</v>
      </c>
      <c r="R21" s="234">
        <f t="shared" si="2"/>
        <v>0</v>
      </c>
      <c r="S21" s="183"/>
      <c r="T21" s="235"/>
    </row>
    <row r="22" ht="30.75" customHeight="1" spans="1:20">
      <c r="A22" s="214" t="s">
        <v>115</v>
      </c>
      <c r="B22" s="215" t="s">
        <v>338</v>
      </c>
      <c r="C22" s="217" t="s">
        <v>339</v>
      </c>
      <c r="D22" s="216">
        <v>45512847</v>
      </c>
      <c r="E22" s="216">
        <v>3049360735</v>
      </c>
      <c r="F22" s="216">
        <v>67</v>
      </c>
      <c r="G22" s="216">
        <v>48062131</v>
      </c>
      <c r="H22" s="216">
        <v>3295907000</v>
      </c>
      <c r="I22" s="216">
        <f t="shared" si="3"/>
        <v>68.5759647236615</v>
      </c>
      <c r="J22" s="221">
        <v>50237000</v>
      </c>
      <c r="K22" s="229">
        <v>3445071600</v>
      </c>
      <c r="L22" s="221">
        <f t="shared" si="4"/>
        <v>68.5763799589944</v>
      </c>
      <c r="M22" s="221">
        <v>50157000</v>
      </c>
      <c r="N22" s="229">
        <v>3439579042</v>
      </c>
      <c r="O22" s="216">
        <f t="shared" si="5"/>
        <v>68.5762514105708</v>
      </c>
      <c r="P22" s="216">
        <f t="shared" si="0"/>
        <v>1.5762514105708</v>
      </c>
      <c r="Q22" s="216">
        <f t="shared" si="1"/>
        <v>0.000286686909262812</v>
      </c>
      <c r="R22" s="234">
        <f t="shared" si="2"/>
        <v>-0.000128548423560915</v>
      </c>
      <c r="S22" s="183"/>
      <c r="T22" s="235"/>
    </row>
    <row r="23" ht="30.75" customHeight="1" spans="1:20">
      <c r="A23" s="214" t="s">
        <v>117</v>
      </c>
      <c r="B23" s="215" t="s">
        <v>118</v>
      </c>
      <c r="C23" s="215" t="s">
        <v>340</v>
      </c>
      <c r="D23" s="216">
        <v>230</v>
      </c>
      <c r="E23" s="216">
        <v>86820650</v>
      </c>
      <c r="F23" s="216">
        <v>377481</v>
      </c>
      <c r="G23" s="216">
        <v>229</v>
      </c>
      <c r="H23" s="216">
        <v>89400000</v>
      </c>
      <c r="I23" s="216">
        <f t="shared" si="3"/>
        <v>390393.013100437</v>
      </c>
      <c r="J23" s="221">
        <v>229</v>
      </c>
      <c r="K23" s="229">
        <v>95018000</v>
      </c>
      <c r="L23" s="221">
        <f t="shared" si="4"/>
        <v>414925.76419214</v>
      </c>
      <c r="M23" s="221">
        <v>229</v>
      </c>
      <c r="N23" s="229">
        <v>94090772</v>
      </c>
      <c r="O23" s="216">
        <f t="shared" si="5"/>
        <v>410876.733624454</v>
      </c>
      <c r="P23" s="216">
        <f t="shared" si="0"/>
        <v>33395.7336244541</v>
      </c>
      <c r="Q23" s="216">
        <f t="shared" si="1"/>
        <v>20483.7205240175</v>
      </c>
      <c r="R23" s="234">
        <f t="shared" si="2"/>
        <v>-4049.03056768561</v>
      </c>
      <c r="S23" s="183"/>
      <c r="T23" s="235"/>
    </row>
    <row r="24" ht="30.75" customHeight="1" spans="1:20">
      <c r="A24" s="214" t="s">
        <v>119</v>
      </c>
      <c r="B24" s="215" t="s">
        <v>120</v>
      </c>
      <c r="C24" s="215" t="s">
        <v>341</v>
      </c>
      <c r="D24" s="216">
        <v>537</v>
      </c>
      <c r="E24" s="216">
        <v>219367626</v>
      </c>
      <c r="F24" s="216">
        <v>408506</v>
      </c>
      <c r="G24" s="216">
        <v>422</v>
      </c>
      <c r="H24" s="216">
        <v>214758000</v>
      </c>
      <c r="I24" s="216">
        <f t="shared" si="3"/>
        <v>508905.213270142</v>
      </c>
      <c r="J24" s="221">
        <v>500</v>
      </c>
      <c r="K24" s="229">
        <v>254746520</v>
      </c>
      <c r="L24" s="221">
        <f t="shared" si="4"/>
        <v>509493.04</v>
      </c>
      <c r="M24" s="221">
        <v>500</v>
      </c>
      <c r="N24" s="229">
        <v>254376394</v>
      </c>
      <c r="O24" s="216">
        <f t="shared" si="5"/>
        <v>508752.788</v>
      </c>
      <c r="P24" s="216">
        <f t="shared" si="0"/>
        <v>100246.788</v>
      </c>
      <c r="Q24" s="216">
        <f t="shared" si="1"/>
        <v>-152.425270142208</v>
      </c>
      <c r="R24" s="234">
        <f t="shared" si="2"/>
        <v>-740.251999999979</v>
      </c>
      <c r="S24" s="183"/>
      <c r="T24" s="235"/>
    </row>
    <row r="25" ht="30.75" customHeight="1" spans="1:20">
      <c r="A25" s="214" t="s">
        <v>121</v>
      </c>
      <c r="B25" s="215" t="s">
        <v>122</v>
      </c>
      <c r="C25" s="215" t="s">
        <v>342</v>
      </c>
      <c r="D25" s="216">
        <v>8409</v>
      </c>
      <c r="E25" s="216">
        <v>657566669.27</v>
      </c>
      <c r="F25" s="216">
        <v>78198</v>
      </c>
      <c r="G25" s="216">
        <v>6173</v>
      </c>
      <c r="H25" s="216">
        <v>542842000</v>
      </c>
      <c r="I25" s="216">
        <f t="shared" si="3"/>
        <v>87938.1176089422</v>
      </c>
      <c r="J25" s="221">
        <v>7659</v>
      </c>
      <c r="K25" s="229">
        <v>673531480</v>
      </c>
      <c r="L25" s="221">
        <f t="shared" si="4"/>
        <v>87939.872045959</v>
      </c>
      <c r="M25" s="221">
        <v>7594</v>
      </c>
      <c r="N25" s="221">
        <v>667819777</v>
      </c>
      <c r="O25" s="216">
        <f t="shared" si="5"/>
        <v>87940.4499604951</v>
      </c>
      <c r="P25" s="216">
        <f t="shared" si="0"/>
        <v>9742.44996049513</v>
      </c>
      <c r="Q25" s="216">
        <f t="shared" si="1"/>
        <v>2.33235155296279</v>
      </c>
      <c r="R25" s="234">
        <f t="shared" si="2"/>
        <v>0.577914536130265</v>
      </c>
      <c r="S25" s="183"/>
      <c r="T25" s="235"/>
    </row>
    <row r="26" ht="30.75" customHeight="1" spans="1:20">
      <c r="A26" s="214" t="s">
        <v>123</v>
      </c>
      <c r="B26" s="215" t="s">
        <v>124</v>
      </c>
      <c r="C26" s="217" t="s">
        <v>343</v>
      </c>
      <c r="D26" s="216">
        <v>25393</v>
      </c>
      <c r="E26" s="216">
        <v>3673373289.53</v>
      </c>
      <c r="F26" s="216">
        <v>144661</v>
      </c>
      <c r="G26" s="216">
        <v>27778</v>
      </c>
      <c r="H26" s="216">
        <v>4027924700</v>
      </c>
      <c r="I26" s="216">
        <f t="shared" si="3"/>
        <v>145004.129166967</v>
      </c>
      <c r="J26" s="221">
        <v>24339</v>
      </c>
      <c r="K26" s="229">
        <v>3529314800</v>
      </c>
      <c r="L26" s="221">
        <f t="shared" si="4"/>
        <v>145006.565594314</v>
      </c>
      <c r="M26" s="221">
        <v>24339</v>
      </c>
      <c r="N26" s="221">
        <v>3526737407</v>
      </c>
      <c r="O26" s="216">
        <f t="shared" si="5"/>
        <v>144900.669994659</v>
      </c>
      <c r="P26" s="216">
        <f t="shared" si="0"/>
        <v>239.669994658791</v>
      </c>
      <c r="Q26" s="216">
        <f t="shared" si="1"/>
        <v>-103.459172307863</v>
      </c>
      <c r="R26" s="234">
        <f t="shared" si="2"/>
        <v>-105.895599654876</v>
      </c>
      <c r="S26" s="183"/>
      <c r="T26" s="235"/>
    </row>
    <row r="27" ht="30.75" customHeight="1" spans="1:20">
      <c r="A27" s="214" t="s">
        <v>125</v>
      </c>
      <c r="B27" s="215" t="s">
        <v>344</v>
      </c>
      <c r="C27" s="217" t="s">
        <v>345</v>
      </c>
      <c r="D27" s="216">
        <v>5091</v>
      </c>
      <c r="E27" s="216">
        <v>208958800</v>
      </c>
      <c r="F27" s="216">
        <v>41045</v>
      </c>
      <c r="G27" s="216">
        <v>7609</v>
      </c>
      <c r="H27" s="216">
        <v>265347000</v>
      </c>
      <c r="I27" s="216">
        <f t="shared" si="3"/>
        <v>34872.7822315679</v>
      </c>
      <c r="J27" s="221">
        <v>7609</v>
      </c>
      <c r="K27" s="229">
        <v>242207000</v>
      </c>
      <c r="L27" s="221">
        <f t="shared" si="4"/>
        <v>31831.6467341306</v>
      </c>
      <c r="M27" s="221">
        <v>7609</v>
      </c>
      <c r="N27" s="221">
        <v>241587974</v>
      </c>
      <c r="O27" s="216">
        <f t="shared" si="5"/>
        <v>31750.2922854514</v>
      </c>
      <c r="P27" s="216">
        <f t="shared" si="0"/>
        <v>-9294.70771454856</v>
      </c>
      <c r="Q27" s="216">
        <f t="shared" si="1"/>
        <v>-3122.48994611644</v>
      </c>
      <c r="R27" s="234">
        <f t="shared" si="2"/>
        <v>-81.3544486791943</v>
      </c>
      <c r="S27" s="183"/>
      <c r="T27" s="235"/>
    </row>
    <row r="28" s="186" customFormat="1" ht="30.75" customHeight="1" spans="1:20">
      <c r="A28" s="218" t="s">
        <v>128</v>
      </c>
      <c r="B28" s="219" t="s">
        <v>129</v>
      </c>
      <c r="C28" s="220" t="s">
        <v>346</v>
      </c>
      <c r="D28" s="221">
        <v>0</v>
      </c>
      <c r="E28" s="221">
        <v>0</v>
      </c>
      <c r="F28" s="221">
        <v>0</v>
      </c>
      <c r="G28" s="221">
        <v>1</v>
      </c>
      <c r="H28" s="221">
        <v>5000000</v>
      </c>
      <c r="I28" s="221">
        <f t="shared" si="3"/>
        <v>5000000</v>
      </c>
      <c r="J28" s="221">
        <v>1</v>
      </c>
      <c r="K28" s="221">
        <v>3500000</v>
      </c>
      <c r="L28" s="221">
        <f t="shared" si="4"/>
        <v>3500000</v>
      </c>
      <c r="M28" s="221">
        <v>1</v>
      </c>
      <c r="N28" s="221">
        <v>2865309</v>
      </c>
      <c r="O28" s="221">
        <f t="shared" si="5"/>
        <v>2865309</v>
      </c>
      <c r="P28" s="221">
        <f t="shared" si="0"/>
        <v>2865309</v>
      </c>
      <c r="Q28" s="221">
        <f t="shared" si="1"/>
        <v>-2134691</v>
      </c>
      <c r="R28" s="236">
        <f t="shared" si="2"/>
        <v>-634691</v>
      </c>
      <c r="S28" s="237"/>
      <c r="T28" s="238"/>
    </row>
    <row r="29" ht="30.75" customHeight="1" spans="1:20">
      <c r="A29" s="214" t="s">
        <v>258</v>
      </c>
      <c r="B29" s="215" t="s">
        <v>347</v>
      </c>
      <c r="C29" s="217" t="s">
        <v>348</v>
      </c>
      <c r="D29" s="216"/>
      <c r="E29" s="216">
        <v>0</v>
      </c>
      <c r="F29" s="216"/>
      <c r="G29" s="216">
        <v>225</v>
      </c>
      <c r="H29" s="216">
        <v>21939000</v>
      </c>
      <c r="I29" s="216">
        <f t="shared" si="3"/>
        <v>97506.6666666667</v>
      </c>
      <c r="J29" s="221">
        <v>0</v>
      </c>
      <c r="K29" s="230">
        <v>0</v>
      </c>
      <c r="L29" s="221" t="e">
        <f t="shared" si="4"/>
        <v>#DIV/0!</v>
      </c>
      <c r="M29" s="221">
        <v>0</v>
      </c>
      <c r="N29" s="221">
        <v>0</v>
      </c>
      <c r="O29" s="216">
        <v>0</v>
      </c>
      <c r="P29" s="216">
        <f t="shared" si="0"/>
        <v>0</v>
      </c>
      <c r="Q29" s="216">
        <f t="shared" si="1"/>
        <v>-97506.6666666667</v>
      </c>
      <c r="R29" s="234" t="e">
        <f t="shared" si="2"/>
        <v>#DIV/0!</v>
      </c>
      <c r="T29" s="235"/>
    </row>
    <row r="30" ht="30.75" customHeight="1" spans="1:20">
      <c r="A30" s="214" t="s">
        <v>260</v>
      </c>
      <c r="B30" s="215" t="s">
        <v>349</v>
      </c>
      <c r="C30" s="217" t="s">
        <v>350</v>
      </c>
      <c r="D30" s="216">
        <v>1</v>
      </c>
      <c r="E30" s="216">
        <v>277330</v>
      </c>
      <c r="F30" s="216">
        <v>277330</v>
      </c>
      <c r="G30" s="216">
        <v>87</v>
      </c>
      <c r="H30" s="216">
        <v>5363000</v>
      </c>
      <c r="I30" s="216">
        <f t="shared" si="3"/>
        <v>61643.6781609195</v>
      </c>
      <c r="J30" s="221">
        <v>8</v>
      </c>
      <c r="K30" s="230">
        <v>520000</v>
      </c>
      <c r="L30" s="221">
        <f t="shared" si="4"/>
        <v>65000</v>
      </c>
      <c r="M30" s="221">
        <v>8</v>
      </c>
      <c r="N30" s="221">
        <v>519870</v>
      </c>
      <c r="O30" s="216">
        <f t="shared" si="5"/>
        <v>64983.75</v>
      </c>
      <c r="P30" s="216">
        <f t="shared" si="0"/>
        <v>-212346.25</v>
      </c>
      <c r="Q30" s="216">
        <f t="shared" si="1"/>
        <v>3340.07183908046</v>
      </c>
      <c r="R30" s="234">
        <f t="shared" si="2"/>
        <v>-16.25</v>
      </c>
      <c r="T30" s="235"/>
    </row>
    <row r="31" ht="30.75" customHeight="1" spans="1:20">
      <c r="A31" s="214" t="s">
        <v>262</v>
      </c>
      <c r="B31" s="215" t="s">
        <v>263</v>
      </c>
      <c r="C31" s="217" t="s">
        <v>351</v>
      </c>
      <c r="D31" s="216">
        <v>0</v>
      </c>
      <c r="E31" s="216">
        <v>0</v>
      </c>
      <c r="F31" s="216">
        <v>0</v>
      </c>
      <c r="G31" s="216">
        <v>1918</v>
      </c>
      <c r="H31" s="216">
        <v>118000000</v>
      </c>
      <c r="I31" s="216">
        <f t="shared" si="3"/>
        <v>61522.4191866528</v>
      </c>
      <c r="J31" s="221">
        <v>0</v>
      </c>
      <c r="K31" s="221">
        <v>0</v>
      </c>
      <c r="L31" s="221" t="e">
        <f t="shared" si="4"/>
        <v>#DIV/0!</v>
      </c>
      <c r="M31" s="221">
        <v>0</v>
      </c>
      <c r="N31" s="221"/>
      <c r="O31" s="216" t="e">
        <f t="shared" si="5"/>
        <v>#DIV/0!</v>
      </c>
      <c r="P31" s="216" t="e">
        <f t="shared" si="0"/>
        <v>#DIV/0!</v>
      </c>
      <c r="Q31" s="216" t="e">
        <f t="shared" si="1"/>
        <v>#DIV/0!</v>
      </c>
      <c r="R31" s="234" t="e">
        <f t="shared" si="2"/>
        <v>#DIV/0!</v>
      </c>
      <c r="T31" s="235"/>
    </row>
    <row r="32" ht="30.75" customHeight="1" spans="1:20">
      <c r="A32" s="214" t="s">
        <v>264</v>
      </c>
      <c r="B32" s="215" t="s">
        <v>265</v>
      </c>
      <c r="C32" s="217" t="s">
        <v>352</v>
      </c>
      <c r="D32" s="216">
        <v>0</v>
      </c>
      <c r="E32" s="216">
        <v>0</v>
      </c>
      <c r="F32" s="216">
        <v>0</v>
      </c>
      <c r="G32" s="216">
        <v>1</v>
      </c>
      <c r="H32" s="216">
        <v>1300000000</v>
      </c>
      <c r="I32" s="216">
        <f t="shared" si="3"/>
        <v>1300000000</v>
      </c>
      <c r="J32" s="221">
        <v>0</v>
      </c>
      <c r="K32" s="221">
        <v>0</v>
      </c>
      <c r="L32" s="221" t="e">
        <f t="shared" si="4"/>
        <v>#DIV/0!</v>
      </c>
      <c r="M32" s="221">
        <v>0</v>
      </c>
      <c r="N32" s="221">
        <v>0</v>
      </c>
      <c r="O32" s="216" t="e">
        <f t="shared" si="5"/>
        <v>#DIV/0!</v>
      </c>
      <c r="P32" s="229" t="e">
        <f t="shared" si="0"/>
        <v>#DIV/0!</v>
      </c>
      <c r="Q32" s="229" t="e">
        <f t="shared" si="1"/>
        <v>#DIV/0!</v>
      </c>
      <c r="R32" s="239" t="e">
        <f t="shared" si="2"/>
        <v>#DIV/0!</v>
      </c>
      <c r="T32" s="235"/>
    </row>
    <row r="33" ht="30.75" customHeight="1" spans="1:20">
      <c r="A33" s="214" t="s">
        <v>132</v>
      </c>
      <c r="B33" s="215" t="s">
        <v>353</v>
      </c>
      <c r="C33" s="215" t="s">
        <v>354</v>
      </c>
      <c r="D33" s="216"/>
      <c r="E33" s="216">
        <v>0</v>
      </c>
      <c r="F33" s="216"/>
      <c r="G33" s="216">
        <v>229</v>
      </c>
      <c r="H33" s="216">
        <v>578000</v>
      </c>
      <c r="I33" s="216">
        <f t="shared" si="3"/>
        <v>2524.01746724891</v>
      </c>
      <c r="J33" s="221">
        <v>229</v>
      </c>
      <c r="K33" s="221">
        <v>578000</v>
      </c>
      <c r="L33" s="221">
        <f t="shared" si="4"/>
        <v>2524.01746724891</v>
      </c>
      <c r="M33" s="221">
        <v>0</v>
      </c>
      <c r="N33" s="221">
        <v>0</v>
      </c>
      <c r="O33" s="216" t="e">
        <f t="shared" si="5"/>
        <v>#DIV/0!</v>
      </c>
      <c r="P33" s="216" t="e">
        <f t="shared" si="0"/>
        <v>#DIV/0!</v>
      </c>
      <c r="Q33" s="216" t="e">
        <f t="shared" si="1"/>
        <v>#DIV/0!</v>
      </c>
      <c r="R33" s="234" t="e">
        <f t="shared" si="2"/>
        <v>#DIV/0!</v>
      </c>
      <c r="T33" s="235"/>
    </row>
    <row r="34" ht="30.75" customHeight="1" spans="1:20">
      <c r="A34" s="214" t="s">
        <v>136</v>
      </c>
      <c r="B34" s="215" t="s">
        <v>137</v>
      </c>
      <c r="C34" s="215" t="s">
        <v>355</v>
      </c>
      <c r="D34" s="216">
        <v>1569</v>
      </c>
      <c r="E34" s="216">
        <v>3922000</v>
      </c>
      <c r="F34" s="216">
        <v>2500</v>
      </c>
      <c r="G34" s="216">
        <v>48</v>
      </c>
      <c r="H34" s="216">
        <v>122000</v>
      </c>
      <c r="I34" s="216">
        <f t="shared" si="3"/>
        <v>2541.66666666667</v>
      </c>
      <c r="J34" s="221">
        <v>48</v>
      </c>
      <c r="K34" s="221">
        <v>122000</v>
      </c>
      <c r="L34" s="221">
        <f t="shared" si="4"/>
        <v>2541.66666666667</v>
      </c>
      <c r="M34" s="221">
        <v>48</v>
      </c>
      <c r="N34" s="221">
        <v>122000</v>
      </c>
      <c r="O34" s="216">
        <f t="shared" si="5"/>
        <v>2541.66666666667</v>
      </c>
      <c r="P34" s="216">
        <f t="shared" si="0"/>
        <v>41.6666666666665</v>
      </c>
      <c r="Q34" s="216">
        <f t="shared" si="1"/>
        <v>0</v>
      </c>
      <c r="R34" s="234">
        <f t="shared" si="2"/>
        <v>0</v>
      </c>
      <c r="T34" s="235"/>
    </row>
    <row r="35" ht="30.75" customHeight="1" spans="1:20">
      <c r="A35" s="214" t="s">
        <v>134</v>
      </c>
      <c r="B35" s="215" t="s">
        <v>135</v>
      </c>
      <c r="C35" s="215" t="s">
        <v>355</v>
      </c>
      <c r="D35" s="216">
        <v>0</v>
      </c>
      <c r="E35" s="216">
        <v>0</v>
      </c>
      <c r="F35" s="216">
        <v>0</v>
      </c>
      <c r="G35" s="216">
        <v>0</v>
      </c>
      <c r="H35" s="216">
        <v>0</v>
      </c>
      <c r="I35" s="216" t="e">
        <f t="shared" si="3"/>
        <v>#DIV/0!</v>
      </c>
      <c r="J35" s="221">
        <v>1462</v>
      </c>
      <c r="K35" s="221">
        <v>3690000</v>
      </c>
      <c r="L35" s="221">
        <f t="shared" si="4"/>
        <v>2523.93980848153</v>
      </c>
      <c r="M35" s="221">
        <v>1462</v>
      </c>
      <c r="N35" s="221">
        <v>3690000</v>
      </c>
      <c r="O35" s="216">
        <f t="shared" si="5"/>
        <v>2523.93980848153</v>
      </c>
      <c r="P35" s="216">
        <f t="shared" si="0"/>
        <v>2523.93980848153</v>
      </c>
      <c r="Q35" s="216" t="e">
        <f t="shared" si="1"/>
        <v>#DIV/0!</v>
      </c>
      <c r="R35" s="234">
        <f t="shared" si="2"/>
        <v>0</v>
      </c>
      <c r="T35" s="235"/>
    </row>
    <row r="36" ht="30.75" customHeight="1" spans="1:20">
      <c r="A36" s="214" t="s">
        <v>138</v>
      </c>
      <c r="B36" s="215" t="s">
        <v>139</v>
      </c>
      <c r="C36" s="215" t="s">
        <v>356</v>
      </c>
      <c r="D36" s="216">
        <v>139</v>
      </c>
      <c r="E36" s="216">
        <v>10267000</v>
      </c>
      <c r="F36" s="216">
        <v>73863</v>
      </c>
      <c r="G36" s="216">
        <v>634</v>
      </c>
      <c r="H36" s="216">
        <v>45000000</v>
      </c>
      <c r="I36" s="216">
        <f t="shared" si="3"/>
        <v>70977.9179810726</v>
      </c>
      <c r="J36" s="221">
        <v>17</v>
      </c>
      <c r="K36" s="221">
        <v>1234515</v>
      </c>
      <c r="L36" s="221">
        <f t="shared" si="4"/>
        <v>72618.5294117647</v>
      </c>
      <c r="M36" s="221">
        <v>17</v>
      </c>
      <c r="N36" s="221">
        <v>1234511</v>
      </c>
      <c r="O36" s="216">
        <f t="shared" si="5"/>
        <v>72618.2941176471</v>
      </c>
      <c r="P36" s="216">
        <f t="shared" si="0"/>
        <v>-1244.70588235294</v>
      </c>
      <c r="Q36" s="216">
        <f t="shared" si="1"/>
        <v>1640.3761365745</v>
      </c>
      <c r="R36" s="234">
        <f t="shared" si="2"/>
        <v>-0.235294117635931</v>
      </c>
      <c r="T36" s="235"/>
    </row>
    <row r="37" ht="30.75" customHeight="1" spans="1:20">
      <c r="A37" s="214" t="s">
        <v>140</v>
      </c>
      <c r="B37" s="215" t="s">
        <v>141</v>
      </c>
      <c r="C37" s="217" t="s">
        <v>357</v>
      </c>
      <c r="D37" s="216">
        <v>0</v>
      </c>
      <c r="E37" s="216">
        <v>0</v>
      </c>
      <c r="F37" s="216">
        <v>0</v>
      </c>
      <c r="G37" s="216">
        <v>1</v>
      </c>
      <c r="H37" s="216">
        <v>1500000</v>
      </c>
      <c r="I37" s="216">
        <f t="shared" si="3"/>
        <v>1500000</v>
      </c>
      <c r="J37" s="221">
        <v>0</v>
      </c>
      <c r="K37" s="221">
        <v>0</v>
      </c>
      <c r="L37" s="221" t="e">
        <f t="shared" si="4"/>
        <v>#DIV/0!</v>
      </c>
      <c r="M37" s="221"/>
      <c r="N37" s="221">
        <v>0</v>
      </c>
      <c r="O37" s="216" t="e">
        <f t="shared" si="5"/>
        <v>#DIV/0!</v>
      </c>
      <c r="P37" s="216" t="e">
        <f t="shared" si="0"/>
        <v>#DIV/0!</v>
      </c>
      <c r="Q37" s="216" t="e">
        <f t="shared" si="1"/>
        <v>#DIV/0!</v>
      </c>
      <c r="R37" s="234" t="e">
        <f t="shared" si="2"/>
        <v>#DIV/0!</v>
      </c>
      <c r="T37" s="235"/>
    </row>
    <row r="38" ht="30.75" customHeight="1" spans="1:20">
      <c r="A38" s="214" t="s">
        <v>144</v>
      </c>
      <c r="B38" s="215" t="s">
        <v>358</v>
      </c>
      <c r="C38" s="217" t="s">
        <v>357</v>
      </c>
      <c r="D38" s="216">
        <v>1</v>
      </c>
      <c r="E38" s="216">
        <v>327744</v>
      </c>
      <c r="F38" s="216">
        <v>327744</v>
      </c>
      <c r="G38" s="216">
        <v>1</v>
      </c>
      <c r="H38" s="216">
        <v>221000</v>
      </c>
      <c r="I38" s="216">
        <f t="shared" si="3"/>
        <v>221000</v>
      </c>
      <c r="J38" s="221">
        <v>0</v>
      </c>
      <c r="K38" s="221">
        <v>0</v>
      </c>
      <c r="L38" s="221" t="e">
        <f t="shared" si="4"/>
        <v>#DIV/0!</v>
      </c>
      <c r="M38" s="221"/>
      <c r="N38" s="221">
        <v>0</v>
      </c>
      <c r="O38" s="216" t="e">
        <f t="shared" si="5"/>
        <v>#DIV/0!</v>
      </c>
      <c r="P38" s="216" t="e">
        <f t="shared" si="0"/>
        <v>#DIV/0!</v>
      </c>
      <c r="Q38" s="216" t="e">
        <f t="shared" si="1"/>
        <v>#DIV/0!</v>
      </c>
      <c r="R38" s="234" t="e">
        <f t="shared" si="2"/>
        <v>#DIV/0!</v>
      </c>
      <c r="T38" s="235"/>
    </row>
    <row r="39" ht="30.75" customHeight="1" spans="1:20">
      <c r="A39" s="214" t="s">
        <v>146</v>
      </c>
      <c r="B39" s="215" t="s">
        <v>147</v>
      </c>
      <c r="C39" s="217" t="s">
        <v>357</v>
      </c>
      <c r="D39" s="216"/>
      <c r="E39" s="216">
        <v>0</v>
      </c>
      <c r="F39" s="216"/>
      <c r="G39" s="216">
        <v>1</v>
      </c>
      <c r="H39" s="216">
        <v>376000</v>
      </c>
      <c r="I39" s="216">
        <f t="shared" si="3"/>
        <v>376000</v>
      </c>
      <c r="J39" s="221">
        <v>0</v>
      </c>
      <c r="K39" s="221">
        <v>0</v>
      </c>
      <c r="L39" s="221" t="e">
        <f t="shared" si="4"/>
        <v>#DIV/0!</v>
      </c>
      <c r="M39" s="221"/>
      <c r="N39" s="221">
        <v>0</v>
      </c>
      <c r="O39" s="216" t="e">
        <f t="shared" si="5"/>
        <v>#DIV/0!</v>
      </c>
      <c r="P39" s="216" t="e">
        <f t="shared" si="0"/>
        <v>#DIV/0!</v>
      </c>
      <c r="Q39" s="216" t="e">
        <f t="shared" si="1"/>
        <v>#DIV/0!</v>
      </c>
      <c r="R39" s="234" t="e">
        <f t="shared" si="2"/>
        <v>#DIV/0!</v>
      </c>
      <c r="T39" s="235"/>
    </row>
    <row r="40" ht="30.75" customHeight="1" spans="1:20">
      <c r="A40" s="214" t="s">
        <v>148</v>
      </c>
      <c r="B40" s="215" t="s">
        <v>149</v>
      </c>
      <c r="C40" s="217" t="s">
        <v>357</v>
      </c>
      <c r="D40" s="216">
        <v>1</v>
      </c>
      <c r="E40" s="216">
        <v>492646</v>
      </c>
      <c r="F40" s="216">
        <v>492646</v>
      </c>
      <c r="G40" s="216">
        <v>1</v>
      </c>
      <c r="H40" s="216">
        <v>300000</v>
      </c>
      <c r="I40" s="216">
        <f t="shared" si="3"/>
        <v>300000</v>
      </c>
      <c r="J40" s="221">
        <v>1</v>
      </c>
      <c r="K40" s="221">
        <v>500000</v>
      </c>
      <c r="L40" s="221">
        <f t="shared" si="4"/>
        <v>500000</v>
      </c>
      <c r="M40" s="221">
        <v>1</v>
      </c>
      <c r="N40" s="221">
        <v>500000</v>
      </c>
      <c r="O40" s="216">
        <f t="shared" si="5"/>
        <v>500000</v>
      </c>
      <c r="P40" s="216">
        <f t="shared" si="0"/>
        <v>7354</v>
      </c>
      <c r="Q40" s="216">
        <f t="shared" si="1"/>
        <v>200000</v>
      </c>
      <c r="R40" s="234">
        <f t="shared" si="2"/>
        <v>0</v>
      </c>
      <c r="T40" s="235"/>
    </row>
    <row r="41" ht="30.75" customHeight="1" spans="1:20">
      <c r="A41" s="214" t="s">
        <v>152</v>
      </c>
      <c r="B41" s="215" t="s">
        <v>153</v>
      </c>
      <c r="C41" s="217" t="s">
        <v>357</v>
      </c>
      <c r="D41" s="216"/>
      <c r="E41" s="216">
        <v>0</v>
      </c>
      <c r="F41" s="216"/>
      <c r="G41" s="216">
        <v>1</v>
      </c>
      <c r="H41" s="216">
        <v>3212000</v>
      </c>
      <c r="I41" s="216">
        <f t="shared" si="3"/>
        <v>3212000</v>
      </c>
      <c r="J41" s="221"/>
      <c r="K41" s="221"/>
      <c r="L41" s="221" t="e">
        <f t="shared" si="4"/>
        <v>#DIV/0!</v>
      </c>
      <c r="M41" s="221"/>
      <c r="N41" s="221"/>
      <c r="O41" s="216" t="e">
        <f t="shared" si="5"/>
        <v>#DIV/0!</v>
      </c>
      <c r="P41" s="216" t="e">
        <f t="shared" si="0"/>
        <v>#DIV/0!</v>
      </c>
      <c r="Q41" s="216" t="e">
        <f t="shared" si="1"/>
        <v>#DIV/0!</v>
      </c>
      <c r="R41" s="234" t="e">
        <f t="shared" si="2"/>
        <v>#DIV/0!</v>
      </c>
      <c r="T41" s="235"/>
    </row>
    <row r="42" ht="30.75" customHeight="1" spans="1:20">
      <c r="A42" s="214" t="s">
        <v>156</v>
      </c>
      <c r="B42" s="215" t="s">
        <v>157</v>
      </c>
      <c r="C42" s="217" t="s">
        <v>359</v>
      </c>
      <c r="D42" s="216">
        <v>453</v>
      </c>
      <c r="E42" s="216">
        <v>32748910</v>
      </c>
      <c r="F42" s="216">
        <v>72293</v>
      </c>
      <c r="G42" s="216">
        <v>873</v>
      </c>
      <c r="H42" s="216">
        <v>63200280</v>
      </c>
      <c r="I42" s="216">
        <f t="shared" si="3"/>
        <v>72394.3642611684</v>
      </c>
      <c r="J42" s="221">
        <v>905</v>
      </c>
      <c r="K42" s="221">
        <v>65513793</v>
      </c>
      <c r="L42" s="221">
        <f t="shared" si="4"/>
        <v>72390.9314917127</v>
      </c>
      <c r="M42" s="221">
        <v>905</v>
      </c>
      <c r="N42" s="221">
        <v>65513793</v>
      </c>
      <c r="O42" s="216">
        <f t="shared" si="5"/>
        <v>72390.9314917127</v>
      </c>
      <c r="P42" s="216">
        <f t="shared" si="0"/>
        <v>97.9314917127049</v>
      </c>
      <c r="Q42" s="216">
        <f t="shared" si="1"/>
        <v>-3.43276945568505</v>
      </c>
      <c r="R42" s="234">
        <f t="shared" si="2"/>
        <v>0</v>
      </c>
      <c r="T42" s="235"/>
    </row>
    <row r="43" ht="30.75" customHeight="1" spans="1:20">
      <c r="A43" s="214" t="s">
        <v>158</v>
      </c>
      <c r="B43" s="215" t="s">
        <v>159</v>
      </c>
      <c r="C43" s="217" t="s">
        <v>360</v>
      </c>
      <c r="D43" s="216">
        <v>1</v>
      </c>
      <c r="E43" s="216">
        <v>630000</v>
      </c>
      <c r="F43" s="216">
        <v>630000</v>
      </c>
      <c r="G43" s="216">
        <v>1</v>
      </c>
      <c r="H43" s="216">
        <v>3494000</v>
      </c>
      <c r="I43" s="216">
        <f t="shared" si="3"/>
        <v>3494000</v>
      </c>
      <c r="J43" s="221">
        <v>0</v>
      </c>
      <c r="K43" s="221">
        <v>0</v>
      </c>
      <c r="L43" s="221" t="e">
        <f t="shared" si="4"/>
        <v>#DIV/0!</v>
      </c>
      <c r="M43" s="221"/>
      <c r="N43" s="221">
        <v>0</v>
      </c>
      <c r="O43" s="216" t="e">
        <f t="shared" si="5"/>
        <v>#DIV/0!</v>
      </c>
      <c r="P43" s="216" t="e">
        <f t="shared" si="0"/>
        <v>#DIV/0!</v>
      </c>
      <c r="Q43" s="216" t="e">
        <f t="shared" si="1"/>
        <v>#DIV/0!</v>
      </c>
      <c r="R43" s="234" t="e">
        <f t="shared" si="2"/>
        <v>#DIV/0!</v>
      </c>
      <c r="T43" s="235"/>
    </row>
    <row r="44" ht="30.75" customHeight="1" spans="1:20">
      <c r="A44" s="214" t="s">
        <v>160</v>
      </c>
      <c r="B44" s="215" t="s">
        <v>361</v>
      </c>
      <c r="C44" s="217" t="s">
        <v>357</v>
      </c>
      <c r="D44" s="216">
        <v>1</v>
      </c>
      <c r="E44" s="216">
        <v>385000</v>
      </c>
      <c r="F44" s="216">
        <v>385000</v>
      </c>
      <c r="G44" s="216">
        <v>1</v>
      </c>
      <c r="H44" s="216">
        <v>910000</v>
      </c>
      <c r="I44" s="216">
        <f t="shared" si="3"/>
        <v>910000</v>
      </c>
      <c r="J44" s="221">
        <v>1</v>
      </c>
      <c r="K44" s="221">
        <v>910000</v>
      </c>
      <c r="L44" s="221">
        <f t="shared" si="4"/>
        <v>910000</v>
      </c>
      <c r="M44" s="221">
        <v>1</v>
      </c>
      <c r="N44" s="221">
        <v>910000</v>
      </c>
      <c r="O44" s="216">
        <f t="shared" si="5"/>
        <v>910000</v>
      </c>
      <c r="P44" s="216">
        <f t="shared" si="0"/>
        <v>525000</v>
      </c>
      <c r="Q44" s="216">
        <f t="shared" si="1"/>
        <v>0</v>
      </c>
      <c r="R44" s="234">
        <f t="shared" si="2"/>
        <v>0</v>
      </c>
      <c r="T44" s="235"/>
    </row>
    <row r="45" ht="30.75" customHeight="1" spans="1:20">
      <c r="A45" s="214" t="s">
        <v>162</v>
      </c>
      <c r="B45" s="215" t="s">
        <v>163</v>
      </c>
      <c r="C45" s="217" t="s">
        <v>362</v>
      </c>
      <c r="D45" s="216">
        <v>186</v>
      </c>
      <c r="E45" s="216">
        <v>15450000</v>
      </c>
      <c r="F45" s="216">
        <v>83065</v>
      </c>
      <c r="G45" s="216">
        <v>193</v>
      </c>
      <c r="H45" s="216">
        <v>16000000</v>
      </c>
      <c r="I45" s="216">
        <f t="shared" si="3"/>
        <v>82901.5544041451</v>
      </c>
      <c r="J45" s="221">
        <v>434</v>
      </c>
      <c r="K45" s="221">
        <v>36000000</v>
      </c>
      <c r="L45" s="221">
        <f t="shared" si="4"/>
        <v>82949.3087557604</v>
      </c>
      <c r="M45" s="221">
        <v>434</v>
      </c>
      <c r="N45" s="221">
        <v>35931970</v>
      </c>
      <c r="O45" s="216">
        <f t="shared" si="5"/>
        <v>82792.5576036866</v>
      </c>
      <c r="P45" s="216">
        <f t="shared" si="0"/>
        <v>-272.442396313359</v>
      </c>
      <c r="Q45" s="216">
        <f t="shared" si="1"/>
        <v>-108.996800458437</v>
      </c>
      <c r="R45" s="234">
        <f t="shared" si="2"/>
        <v>-156.751152073732</v>
      </c>
      <c r="T45" s="235"/>
    </row>
    <row r="46" ht="30.75" customHeight="1" spans="1:20">
      <c r="A46" s="214" t="s">
        <v>168</v>
      </c>
      <c r="B46" s="215" t="s">
        <v>169</v>
      </c>
      <c r="C46" s="217" t="s">
        <v>357</v>
      </c>
      <c r="D46" s="216">
        <v>1</v>
      </c>
      <c r="E46" s="216">
        <v>151000</v>
      </c>
      <c r="F46" s="216">
        <v>151000</v>
      </c>
      <c r="G46" s="216">
        <v>1</v>
      </c>
      <c r="H46" s="216">
        <v>319500</v>
      </c>
      <c r="I46" s="216">
        <f t="shared" si="3"/>
        <v>319500</v>
      </c>
      <c r="J46" s="221">
        <v>1</v>
      </c>
      <c r="K46" s="221">
        <v>470453</v>
      </c>
      <c r="L46" s="221">
        <f t="shared" si="4"/>
        <v>470453</v>
      </c>
      <c r="M46" s="221">
        <v>1</v>
      </c>
      <c r="N46" s="221">
        <v>470453</v>
      </c>
      <c r="O46" s="216">
        <f t="shared" si="5"/>
        <v>470453</v>
      </c>
      <c r="P46" s="216">
        <f t="shared" si="0"/>
        <v>319453</v>
      </c>
      <c r="Q46" s="216">
        <f t="shared" si="1"/>
        <v>150953</v>
      </c>
      <c r="R46" s="234">
        <f t="shared" si="2"/>
        <v>0</v>
      </c>
      <c r="T46" s="235"/>
    </row>
    <row r="47" ht="30.75" customHeight="1" spans="1:20">
      <c r="A47" s="214" t="s">
        <v>166</v>
      </c>
      <c r="B47" s="215" t="s">
        <v>167</v>
      </c>
      <c r="C47" s="217" t="s">
        <v>357</v>
      </c>
      <c r="D47" s="216"/>
      <c r="E47" s="216"/>
      <c r="F47" s="216"/>
      <c r="G47" s="216"/>
      <c r="H47" s="216"/>
      <c r="I47" s="216" t="e">
        <f t="shared" si="3"/>
        <v>#DIV/0!</v>
      </c>
      <c r="J47" s="221">
        <v>1</v>
      </c>
      <c r="K47" s="221">
        <v>74400</v>
      </c>
      <c r="L47" s="221">
        <f t="shared" si="4"/>
        <v>74400</v>
      </c>
      <c r="M47" s="221">
        <v>1</v>
      </c>
      <c r="N47" s="221">
        <v>74400</v>
      </c>
      <c r="O47" s="216">
        <f t="shared" si="5"/>
        <v>74400</v>
      </c>
      <c r="P47" s="216">
        <f t="shared" si="0"/>
        <v>74400</v>
      </c>
      <c r="Q47" s="216" t="e">
        <f t="shared" si="1"/>
        <v>#DIV/0!</v>
      </c>
      <c r="R47" s="234">
        <f t="shared" si="2"/>
        <v>0</v>
      </c>
      <c r="T47" s="235"/>
    </row>
    <row r="48" ht="30.75" customHeight="1" spans="1:20">
      <c r="A48" s="214" t="s">
        <v>170</v>
      </c>
      <c r="B48" s="215" t="s">
        <v>171</v>
      </c>
      <c r="C48" s="217" t="s">
        <v>357</v>
      </c>
      <c r="D48" s="216"/>
      <c r="E48" s="216">
        <v>0</v>
      </c>
      <c r="F48" s="216"/>
      <c r="G48" s="216">
        <v>1</v>
      </c>
      <c r="H48" s="216">
        <v>10000000</v>
      </c>
      <c r="I48" s="216">
        <f t="shared" si="3"/>
        <v>10000000</v>
      </c>
      <c r="J48" s="221"/>
      <c r="K48" s="221">
        <v>0</v>
      </c>
      <c r="L48" s="221" t="e">
        <f t="shared" si="4"/>
        <v>#DIV/0!</v>
      </c>
      <c r="M48" s="221"/>
      <c r="N48" s="221">
        <v>0</v>
      </c>
      <c r="O48" s="216" t="e">
        <f t="shared" si="5"/>
        <v>#DIV/0!</v>
      </c>
      <c r="P48" s="216" t="e">
        <f t="shared" si="0"/>
        <v>#DIV/0!</v>
      </c>
      <c r="Q48" s="216" t="e">
        <f t="shared" si="1"/>
        <v>#DIV/0!</v>
      </c>
      <c r="R48" s="234" t="e">
        <f t="shared" si="2"/>
        <v>#DIV/0!</v>
      </c>
      <c r="T48" s="235"/>
    </row>
    <row r="49" ht="30.75" customHeight="1" spans="1:20">
      <c r="A49" s="214" t="s">
        <v>172</v>
      </c>
      <c r="B49" s="215" t="s">
        <v>173</v>
      </c>
      <c r="C49" s="217" t="s">
        <v>357</v>
      </c>
      <c r="D49" s="216"/>
      <c r="E49" s="216">
        <v>0</v>
      </c>
      <c r="F49" s="216"/>
      <c r="G49" s="216"/>
      <c r="H49" s="216">
        <v>0</v>
      </c>
      <c r="I49" s="216" t="e">
        <f t="shared" si="3"/>
        <v>#DIV/0!</v>
      </c>
      <c r="J49" s="221">
        <v>1</v>
      </c>
      <c r="K49" s="221">
        <v>369880</v>
      </c>
      <c r="L49" s="221">
        <f t="shared" si="4"/>
        <v>369880</v>
      </c>
      <c r="M49" s="221">
        <v>1</v>
      </c>
      <c r="N49" s="221">
        <v>369877</v>
      </c>
      <c r="O49" s="216">
        <f t="shared" si="5"/>
        <v>369877</v>
      </c>
      <c r="P49" s="216">
        <f t="shared" si="0"/>
        <v>369877</v>
      </c>
      <c r="Q49" s="216" t="e">
        <f t="shared" si="1"/>
        <v>#DIV/0!</v>
      </c>
      <c r="R49" s="234">
        <f t="shared" si="2"/>
        <v>-3</v>
      </c>
      <c r="T49" s="235"/>
    </row>
    <row r="50" ht="30.75" customHeight="1" spans="1:20">
      <c r="A50" s="214" t="s">
        <v>174</v>
      </c>
      <c r="B50" s="215" t="s">
        <v>363</v>
      </c>
      <c r="C50" s="217" t="s">
        <v>357</v>
      </c>
      <c r="D50" s="216"/>
      <c r="E50" s="216">
        <v>0</v>
      </c>
      <c r="F50" s="216"/>
      <c r="G50" s="216"/>
      <c r="H50" s="216">
        <v>0</v>
      </c>
      <c r="I50" s="216" t="e">
        <f t="shared" si="3"/>
        <v>#DIV/0!</v>
      </c>
      <c r="J50" s="221">
        <v>1</v>
      </c>
      <c r="K50" s="221">
        <v>208340</v>
      </c>
      <c r="L50" s="221">
        <f t="shared" si="4"/>
        <v>208340</v>
      </c>
      <c r="M50" s="221">
        <v>1</v>
      </c>
      <c r="N50" s="221">
        <v>208340</v>
      </c>
      <c r="O50" s="216">
        <f t="shared" si="5"/>
        <v>208340</v>
      </c>
      <c r="P50" s="216">
        <f t="shared" si="0"/>
        <v>208340</v>
      </c>
      <c r="Q50" s="216" t="e">
        <f t="shared" si="1"/>
        <v>#DIV/0!</v>
      </c>
      <c r="R50" s="234">
        <f t="shared" si="2"/>
        <v>0</v>
      </c>
      <c r="T50" s="235"/>
    </row>
    <row r="51" ht="30.75" customHeight="1" spans="1:20">
      <c r="A51" s="214" t="s">
        <v>175</v>
      </c>
      <c r="B51" s="215" t="s">
        <v>364</v>
      </c>
      <c r="C51" s="217" t="s">
        <v>357</v>
      </c>
      <c r="D51" s="216"/>
      <c r="E51" s="216">
        <v>0</v>
      </c>
      <c r="F51" s="216"/>
      <c r="G51" s="216"/>
      <c r="H51" s="216">
        <v>0</v>
      </c>
      <c r="I51" s="216" t="e">
        <f t="shared" si="3"/>
        <v>#DIV/0!</v>
      </c>
      <c r="J51" s="221">
        <v>0</v>
      </c>
      <c r="K51" s="221">
        <v>0</v>
      </c>
      <c r="L51" s="221" t="e">
        <f t="shared" si="4"/>
        <v>#DIV/0!</v>
      </c>
      <c r="M51" s="221"/>
      <c r="N51" s="221">
        <v>0</v>
      </c>
      <c r="O51" s="216" t="e">
        <f t="shared" si="5"/>
        <v>#DIV/0!</v>
      </c>
      <c r="P51" s="216" t="e">
        <f t="shared" si="0"/>
        <v>#DIV/0!</v>
      </c>
      <c r="Q51" s="216" t="e">
        <f t="shared" si="1"/>
        <v>#DIV/0!</v>
      </c>
      <c r="R51" s="234" t="e">
        <f t="shared" si="2"/>
        <v>#DIV/0!</v>
      </c>
      <c r="T51" s="235"/>
    </row>
    <row r="52" ht="30.75" customHeight="1" spans="1:20">
      <c r="A52" s="214" t="s">
        <v>177</v>
      </c>
      <c r="B52" s="215" t="s">
        <v>178</v>
      </c>
      <c r="C52" s="215" t="s">
        <v>365</v>
      </c>
      <c r="D52" s="216">
        <v>1285</v>
      </c>
      <c r="E52" s="216">
        <v>93848000</v>
      </c>
      <c r="F52" s="216">
        <v>73033</v>
      </c>
      <c r="G52" s="216">
        <v>1622</v>
      </c>
      <c r="H52" s="216">
        <v>118434000</v>
      </c>
      <c r="I52" s="216">
        <f t="shared" si="3"/>
        <v>73017.2626387176</v>
      </c>
      <c r="J52" s="221">
        <v>1258</v>
      </c>
      <c r="K52" s="221">
        <v>91894218</v>
      </c>
      <c r="L52" s="221">
        <f t="shared" si="4"/>
        <v>73047.8680445151</v>
      </c>
      <c r="M52" s="221">
        <v>1258</v>
      </c>
      <c r="N52" s="221">
        <v>91894218</v>
      </c>
      <c r="O52" s="216">
        <f t="shared" si="5"/>
        <v>73047.8680445151</v>
      </c>
      <c r="P52" s="216">
        <f t="shared" si="0"/>
        <v>14.8680445150967</v>
      </c>
      <c r="Q52" s="216">
        <f t="shared" si="1"/>
        <v>30.6054057974688</v>
      </c>
      <c r="R52" s="234">
        <f t="shared" si="2"/>
        <v>0</v>
      </c>
      <c r="T52" s="235"/>
    </row>
    <row r="53" ht="30.75" customHeight="1" spans="1:20">
      <c r="A53" s="214" t="s">
        <v>179</v>
      </c>
      <c r="B53" s="215" t="s">
        <v>180</v>
      </c>
      <c r="C53" s="215" t="s">
        <v>365</v>
      </c>
      <c r="D53" s="216">
        <v>1454</v>
      </c>
      <c r="E53" s="216">
        <v>140797982</v>
      </c>
      <c r="F53" s="216">
        <v>96835</v>
      </c>
      <c r="G53" s="216">
        <v>542</v>
      </c>
      <c r="H53" s="216">
        <v>52590000</v>
      </c>
      <c r="I53" s="216">
        <f t="shared" si="3"/>
        <v>97029.520295203</v>
      </c>
      <c r="J53" s="221">
        <v>542</v>
      </c>
      <c r="K53" s="221">
        <v>52590000</v>
      </c>
      <c r="L53" s="221">
        <f t="shared" si="4"/>
        <v>97029.520295203</v>
      </c>
      <c r="M53" s="221">
        <v>542</v>
      </c>
      <c r="N53" s="221">
        <v>52584526</v>
      </c>
      <c r="O53" s="216">
        <f t="shared" si="5"/>
        <v>97019.4206642066</v>
      </c>
      <c r="P53" s="216">
        <f t="shared" si="0"/>
        <v>184.420664206642</v>
      </c>
      <c r="Q53" s="216">
        <f t="shared" si="1"/>
        <v>-10.0996309963084</v>
      </c>
      <c r="R53" s="234">
        <f t="shared" si="2"/>
        <v>-10.0996309963084</v>
      </c>
      <c r="T53" s="235"/>
    </row>
    <row r="54" ht="30.75" customHeight="1" spans="1:20">
      <c r="A54" s="214" t="s">
        <v>183</v>
      </c>
      <c r="B54" s="215" t="s">
        <v>184</v>
      </c>
      <c r="C54" s="217" t="s">
        <v>360</v>
      </c>
      <c r="D54" s="216">
        <v>1</v>
      </c>
      <c r="E54" s="216">
        <v>1330000</v>
      </c>
      <c r="F54" s="216">
        <v>1330000</v>
      </c>
      <c r="G54" s="216">
        <v>1</v>
      </c>
      <c r="H54" s="216">
        <v>1192200</v>
      </c>
      <c r="I54" s="216">
        <f t="shared" si="3"/>
        <v>1192200</v>
      </c>
      <c r="J54" s="221">
        <v>1</v>
      </c>
      <c r="K54" s="221">
        <v>1192200</v>
      </c>
      <c r="L54" s="221">
        <f t="shared" si="4"/>
        <v>1192200</v>
      </c>
      <c r="M54" s="221">
        <v>1</v>
      </c>
      <c r="N54" s="221">
        <v>1192196</v>
      </c>
      <c r="O54" s="216">
        <f t="shared" si="5"/>
        <v>1192196</v>
      </c>
      <c r="P54" s="216">
        <f t="shared" si="0"/>
        <v>-137804</v>
      </c>
      <c r="Q54" s="216">
        <f t="shared" si="1"/>
        <v>-4</v>
      </c>
      <c r="R54" s="234">
        <f t="shared" si="2"/>
        <v>-4</v>
      </c>
      <c r="T54" s="235"/>
    </row>
    <row r="55" ht="30.75" customHeight="1" spans="1:20">
      <c r="A55" s="214" t="s">
        <v>185</v>
      </c>
      <c r="B55" s="215" t="s">
        <v>186</v>
      </c>
      <c r="C55" s="217" t="s">
        <v>360</v>
      </c>
      <c r="D55" s="216"/>
      <c r="E55" s="216">
        <v>0</v>
      </c>
      <c r="F55" s="216"/>
      <c r="G55" s="216">
        <v>1</v>
      </c>
      <c r="H55" s="216">
        <v>251600</v>
      </c>
      <c r="I55" s="216">
        <f t="shared" si="3"/>
        <v>251600</v>
      </c>
      <c r="J55" s="221">
        <v>1</v>
      </c>
      <c r="K55" s="221">
        <v>251600</v>
      </c>
      <c r="L55" s="221">
        <f t="shared" si="4"/>
        <v>251600</v>
      </c>
      <c r="M55" s="221">
        <v>1</v>
      </c>
      <c r="N55" s="221">
        <v>251555</v>
      </c>
      <c r="O55" s="216">
        <f t="shared" si="5"/>
        <v>251555</v>
      </c>
      <c r="P55" s="216">
        <f t="shared" si="0"/>
        <v>251555</v>
      </c>
      <c r="Q55" s="216">
        <f t="shared" si="1"/>
        <v>-45</v>
      </c>
      <c r="R55" s="234">
        <f t="shared" si="2"/>
        <v>-45</v>
      </c>
      <c r="T55" s="235"/>
    </row>
    <row r="56" ht="30.75" customHeight="1" spans="1:20">
      <c r="A56" s="218" t="s">
        <v>189</v>
      </c>
      <c r="B56" s="219" t="s">
        <v>366</v>
      </c>
      <c r="C56" s="220" t="s">
        <v>367</v>
      </c>
      <c r="D56" s="221">
        <v>40</v>
      </c>
      <c r="E56" s="221">
        <v>2773452</v>
      </c>
      <c r="F56" s="221">
        <v>69336</v>
      </c>
      <c r="G56" s="221">
        <v>16</v>
      </c>
      <c r="H56" s="221">
        <v>1150000</v>
      </c>
      <c r="I56" s="221">
        <f t="shared" si="3"/>
        <v>71875</v>
      </c>
      <c r="J56" s="221">
        <v>221</v>
      </c>
      <c r="K56" s="221">
        <v>15275564</v>
      </c>
      <c r="L56" s="221">
        <f t="shared" si="4"/>
        <v>69120.1990950226</v>
      </c>
      <c r="M56" s="221">
        <v>203</v>
      </c>
      <c r="N56" s="221">
        <v>14102176</v>
      </c>
      <c r="O56" s="221">
        <f t="shared" si="5"/>
        <v>69468.8472906404</v>
      </c>
      <c r="P56" s="221">
        <f t="shared" si="0"/>
        <v>132.847290640391</v>
      </c>
      <c r="Q56" s="221">
        <f t="shared" si="1"/>
        <v>-2406.15270935961</v>
      </c>
      <c r="R56" s="236">
        <f t="shared" si="2"/>
        <v>348.648195617774</v>
      </c>
      <c r="T56" s="235"/>
    </row>
    <row r="57" ht="30.75" customHeight="1" spans="1:20">
      <c r="A57" s="214" t="s">
        <v>205</v>
      </c>
      <c r="B57" s="215" t="s">
        <v>368</v>
      </c>
      <c r="C57" s="217" t="s">
        <v>357</v>
      </c>
      <c r="D57" s="216"/>
      <c r="E57" s="216">
        <v>0</v>
      </c>
      <c r="F57" s="216"/>
      <c r="G57" s="216"/>
      <c r="H57" s="216">
        <v>0</v>
      </c>
      <c r="I57" s="216"/>
      <c r="J57" s="221">
        <v>1</v>
      </c>
      <c r="K57" s="221">
        <v>77850</v>
      </c>
      <c r="L57" s="221">
        <f t="shared" si="4"/>
        <v>77850</v>
      </c>
      <c r="M57" s="221">
        <v>1</v>
      </c>
      <c r="N57" s="221">
        <v>77844</v>
      </c>
      <c r="O57" s="216">
        <f t="shared" si="5"/>
        <v>77844</v>
      </c>
      <c r="P57" s="216">
        <f t="shared" si="0"/>
        <v>77844</v>
      </c>
      <c r="Q57" s="216">
        <f t="shared" si="1"/>
        <v>77844</v>
      </c>
      <c r="R57" s="234">
        <f t="shared" si="2"/>
        <v>-6</v>
      </c>
      <c r="T57" s="235"/>
    </row>
    <row r="58" ht="30.75" customHeight="1" spans="1:20">
      <c r="A58" s="214" t="s">
        <v>209</v>
      </c>
      <c r="B58" s="215" t="s">
        <v>210</v>
      </c>
      <c r="C58" s="217" t="s">
        <v>369</v>
      </c>
      <c r="D58" s="216">
        <v>3</v>
      </c>
      <c r="E58" s="216">
        <v>14064000</v>
      </c>
      <c r="F58" s="216">
        <v>4688000</v>
      </c>
      <c r="G58" s="216">
        <v>57</v>
      </c>
      <c r="H58" s="216">
        <v>110000000</v>
      </c>
      <c r="I58" s="216">
        <f t="shared" si="3"/>
        <v>1929824.56140351</v>
      </c>
      <c r="J58" s="221">
        <v>57</v>
      </c>
      <c r="K58" s="221">
        <v>107037100</v>
      </c>
      <c r="L58" s="221">
        <f t="shared" si="4"/>
        <v>1877843.85964912</v>
      </c>
      <c r="M58" s="221">
        <v>57</v>
      </c>
      <c r="N58" s="221">
        <v>107037072</v>
      </c>
      <c r="O58" s="216">
        <f t="shared" si="5"/>
        <v>1877843.36842105</v>
      </c>
      <c r="P58" s="216">
        <f t="shared" si="0"/>
        <v>-2810156.63157895</v>
      </c>
      <c r="Q58" s="216">
        <f t="shared" si="1"/>
        <v>-51981.1929824562</v>
      </c>
      <c r="R58" s="234">
        <f t="shared" si="2"/>
        <v>-0.491228070110083</v>
      </c>
      <c r="T58" s="235"/>
    </row>
    <row r="59" ht="30.75" customHeight="1" spans="1:20">
      <c r="A59" s="214" t="s">
        <v>268</v>
      </c>
      <c r="B59" s="215" t="s">
        <v>370</v>
      </c>
      <c r="C59" s="215" t="s">
        <v>371</v>
      </c>
      <c r="D59" s="216">
        <v>339</v>
      </c>
      <c r="E59" s="216">
        <v>20829160</v>
      </c>
      <c r="F59" s="216">
        <v>61443</v>
      </c>
      <c r="G59" s="216">
        <v>2905</v>
      </c>
      <c r="H59" s="216">
        <v>178671000</v>
      </c>
      <c r="I59" s="216">
        <f t="shared" si="3"/>
        <v>61504.6471600688</v>
      </c>
      <c r="J59" s="221">
        <v>357</v>
      </c>
      <c r="K59" s="221">
        <v>22000000</v>
      </c>
      <c r="L59" s="221">
        <f t="shared" si="4"/>
        <v>61624.649859944</v>
      </c>
      <c r="M59" s="221">
        <v>357</v>
      </c>
      <c r="N59" s="221">
        <v>22000000</v>
      </c>
      <c r="O59" s="216">
        <f t="shared" si="5"/>
        <v>61624.649859944</v>
      </c>
      <c r="P59" s="216">
        <f t="shared" si="0"/>
        <v>181.64985994398</v>
      </c>
      <c r="Q59" s="216">
        <f t="shared" si="1"/>
        <v>120.002699875135</v>
      </c>
      <c r="R59" s="234">
        <f t="shared" si="2"/>
        <v>0</v>
      </c>
      <c r="T59" s="235"/>
    </row>
    <row r="60" ht="30.75" customHeight="1" spans="1:20">
      <c r="A60" s="214" t="s">
        <v>213</v>
      </c>
      <c r="B60" s="215" t="s">
        <v>372</v>
      </c>
      <c r="C60" s="217" t="s">
        <v>357</v>
      </c>
      <c r="D60" s="216"/>
      <c r="E60" s="216">
        <v>0</v>
      </c>
      <c r="F60" s="216"/>
      <c r="G60" s="216"/>
      <c r="H60" s="216">
        <v>0</v>
      </c>
      <c r="I60" s="216"/>
      <c r="J60" s="221">
        <v>1</v>
      </c>
      <c r="K60" s="221">
        <v>989000</v>
      </c>
      <c r="L60" s="221">
        <f t="shared" si="4"/>
        <v>989000</v>
      </c>
      <c r="M60" s="221">
        <v>1</v>
      </c>
      <c r="N60" s="221">
        <v>986366</v>
      </c>
      <c r="O60" s="216">
        <f t="shared" si="5"/>
        <v>986366</v>
      </c>
      <c r="P60" s="216">
        <f t="shared" si="0"/>
        <v>986366</v>
      </c>
      <c r="Q60" s="216">
        <f t="shared" si="1"/>
        <v>986366</v>
      </c>
      <c r="R60" s="234">
        <f t="shared" si="2"/>
        <v>-2634</v>
      </c>
      <c r="T60" s="235"/>
    </row>
    <row r="61" ht="30.75" customHeight="1" spans="1:20">
      <c r="A61" s="214" t="s">
        <v>215</v>
      </c>
      <c r="B61" s="215" t="s">
        <v>373</v>
      </c>
      <c r="C61" s="217" t="s">
        <v>357</v>
      </c>
      <c r="D61" s="216"/>
      <c r="E61" s="216">
        <v>0</v>
      </c>
      <c r="F61" s="216"/>
      <c r="G61" s="216"/>
      <c r="H61" s="216">
        <v>0</v>
      </c>
      <c r="I61" s="216"/>
      <c r="J61" s="221">
        <v>1</v>
      </c>
      <c r="K61" s="221">
        <v>358797</v>
      </c>
      <c r="L61" s="221">
        <f t="shared" si="4"/>
        <v>358797</v>
      </c>
      <c r="M61" s="221">
        <v>1</v>
      </c>
      <c r="N61" s="221">
        <v>358797</v>
      </c>
      <c r="O61" s="216">
        <f t="shared" si="5"/>
        <v>358797</v>
      </c>
      <c r="P61" s="216">
        <f t="shared" si="0"/>
        <v>358797</v>
      </c>
      <c r="Q61" s="216">
        <f t="shared" si="1"/>
        <v>358797</v>
      </c>
      <c r="R61" s="234">
        <f t="shared" si="2"/>
        <v>0</v>
      </c>
      <c r="T61" s="235"/>
    </row>
    <row r="62" ht="30.75" customHeight="1" spans="1:20">
      <c r="A62" s="214" t="s">
        <v>217</v>
      </c>
      <c r="B62" s="215" t="s">
        <v>374</v>
      </c>
      <c r="C62" s="217" t="s">
        <v>357</v>
      </c>
      <c r="D62" s="216"/>
      <c r="E62" s="216">
        <v>0</v>
      </c>
      <c r="F62" s="216"/>
      <c r="G62" s="216"/>
      <c r="H62" s="216">
        <v>0</v>
      </c>
      <c r="I62" s="216"/>
      <c r="J62" s="221"/>
      <c r="K62" s="221">
        <v>0</v>
      </c>
      <c r="L62" s="221" t="e">
        <f t="shared" si="4"/>
        <v>#DIV/0!</v>
      </c>
      <c r="M62" s="221"/>
      <c r="N62" s="221">
        <v>0</v>
      </c>
      <c r="O62" s="216" t="e">
        <f t="shared" si="5"/>
        <v>#DIV/0!</v>
      </c>
      <c r="P62" s="216" t="e">
        <f t="shared" si="0"/>
        <v>#DIV/0!</v>
      </c>
      <c r="Q62" s="216" t="e">
        <f t="shared" si="1"/>
        <v>#DIV/0!</v>
      </c>
      <c r="R62" s="234" t="e">
        <f t="shared" si="2"/>
        <v>#DIV/0!</v>
      </c>
      <c r="T62" s="235"/>
    </row>
    <row r="63" ht="30.75" customHeight="1" spans="1:20">
      <c r="A63" s="214" t="s">
        <v>223</v>
      </c>
      <c r="B63" s="215" t="s">
        <v>224</v>
      </c>
      <c r="C63" s="217" t="s">
        <v>375</v>
      </c>
      <c r="D63" s="216">
        <v>0</v>
      </c>
      <c r="E63" s="216">
        <v>0</v>
      </c>
      <c r="F63" s="216">
        <v>0</v>
      </c>
      <c r="G63" s="216">
        <v>1</v>
      </c>
      <c r="H63" s="216">
        <v>90000000</v>
      </c>
      <c r="I63" s="216">
        <f t="shared" si="3"/>
        <v>90000000</v>
      </c>
      <c r="J63" s="221">
        <v>1</v>
      </c>
      <c r="K63" s="221">
        <v>151200000</v>
      </c>
      <c r="L63" s="221">
        <f t="shared" si="4"/>
        <v>151200000</v>
      </c>
      <c r="M63" s="221">
        <v>1</v>
      </c>
      <c r="N63" s="221">
        <v>151200000</v>
      </c>
      <c r="O63" s="216">
        <f t="shared" si="5"/>
        <v>151200000</v>
      </c>
      <c r="P63" s="216">
        <f t="shared" si="0"/>
        <v>151200000</v>
      </c>
      <c r="Q63" s="216">
        <f t="shared" si="1"/>
        <v>61200000</v>
      </c>
      <c r="R63" s="234">
        <f t="shared" si="2"/>
        <v>0</v>
      </c>
      <c r="T63" s="235"/>
    </row>
    <row r="64" ht="30.75" customHeight="1" spans="1:20">
      <c r="A64" s="214" t="s">
        <v>225</v>
      </c>
      <c r="B64" s="215" t="s">
        <v>226</v>
      </c>
      <c r="C64" s="217" t="s">
        <v>376</v>
      </c>
      <c r="D64" s="216">
        <v>0</v>
      </c>
      <c r="E64" s="216">
        <v>0</v>
      </c>
      <c r="F64" s="216">
        <v>0</v>
      </c>
      <c r="G64" s="216">
        <v>1</v>
      </c>
      <c r="H64" s="216">
        <v>67268920</v>
      </c>
      <c r="I64" s="216">
        <f t="shared" si="3"/>
        <v>67268920</v>
      </c>
      <c r="J64" s="221">
        <v>1</v>
      </c>
      <c r="K64" s="221">
        <v>139800000</v>
      </c>
      <c r="L64" s="221">
        <f t="shared" si="4"/>
        <v>139800000</v>
      </c>
      <c r="M64" s="221">
        <v>1</v>
      </c>
      <c r="N64" s="221">
        <v>139800000</v>
      </c>
      <c r="O64" s="216">
        <f t="shared" si="5"/>
        <v>139800000</v>
      </c>
      <c r="P64" s="216">
        <f t="shared" si="0"/>
        <v>139800000</v>
      </c>
      <c r="Q64" s="216">
        <f t="shared" si="1"/>
        <v>72531080</v>
      </c>
      <c r="R64" s="234">
        <f t="shared" si="2"/>
        <v>0</v>
      </c>
      <c r="T64" s="235"/>
    </row>
    <row r="65" ht="30.75" customHeight="1" spans="1:20">
      <c r="A65" s="79" t="s">
        <v>377</v>
      </c>
      <c r="B65" s="83" t="s">
        <v>378</v>
      </c>
      <c r="C65" s="215" t="s">
        <v>379</v>
      </c>
      <c r="D65" s="216"/>
      <c r="E65" s="216"/>
      <c r="F65" s="216"/>
      <c r="G65" s="216">
        <v>1</v>
      </c>
      <c r="H65" s="216">
        <v>29007500</v>
      </c>
      <c r="I65" s="216">
        <f t="shared" si="3"/>
        <v>29007500</v>
      </c>
      <c r="J65" s="221">
        <v>0</v>
      </c>
      <c r="K65" s="221">
        <v>0</v>
      </c>
      <c r="L65" s="221" t="e">
        <f t="shared" si="4"/>
        <v>#DIV/0!</v>
      </c>
      <c r="M65" s="221">
        <v>0</v>
      </c>
      <c r="N65" s="221">
        <v>0</v>
      </c>
      <c r="O65" s="216" t="e">
        <f t="shared" si="5"/>
        <v>#DIV/0!</v>
      </c>
      <c r="P65" s="216" t="e">
        <f t="shared" ref="P65" si="6">O65-F65</f>
        <v>#DIV/0!</v>
      </c>
      <c r="Q65" s="216" t="e">
        <f t="shared" ref="Q65" si="7">O65-I65</f>
        <v>#DIV/0!</v>
      </c>
      <c r="R65" s="234" t="e">
        <f t="shared" ref="R65" si="8">O65-L65</f>
        <v>#DIV/0!</v>
      </c>
      <c r="T65" s="235"/>
    </row>
    <row r="66" ht="30.75" customHeight="1" spans="1:20">
      <c r="A66" s="214" t="s">
        <v>270</v>
      </c>
      <c r="B66" s="215" t="s">
        <v>271</v>
      </c>
      <c r="C66" s="217" t="s">
        <v>380</v>
      </c>
      <c r="D66" s="216"/>
      <c r="E66" s="216">
        <v>0</v>
      </c>
      <c r="F66" s="216"/>
      <c r="G66" s="216">
        <v>1236</v>
      </c>
      <c r="H66" s="216">
        <v>76027000</v>
      </c>
      <c r="I66" s="216">
        <f t="shared" si="3"/>
        <v>61510.5177993528</v>
      </c>
      <c r="J66" s="221">
        <v>1236</v>
      </c>
      <c r="K66" s="221">
        <v>76027000</v>
      </c>
      <c r="L66" s="221">
        <f t="shared" si="4"/>
        <v>61510.5177993528</v>
      </c>
      <c r="M66" s="221">
        <v>1273</v>
      </c>
      <c r="N66" s="221">
        <v>78316760</v>
      </c>
      <c r="O66" s="216">
        <f t="shared" si="5"/>
        <v>61521.413982718</v>
      </c>
      <c r="P66" s="216">
        <f t="shared" si="0"/>
        <v>61521.413982718</v>
      </c>
      <c r="Q66" s="216">
        <f t="shared" si="1"/>
        <v>10.8961833652356</v>
      </c>
      <c r="R66" s="234">
        <f t="shared" si="2"/>
        <v>10.8961833652356</v>
      </c>
      <c r="T66" s="235"/>
    </row>
    <row r="67" s="187" customFormat="1" ht="30.75" customHeight="1" spans="1:20">
      <c r="A67" s="240" t="s">
        <v>235</v>
      </c>
      <c r="B67" s="241" t="s">
        <v>236</v>
      </c>
      <c r="C67" s="242"/>
      <c r="D67" s="243"/>
      <c r="E67" s="243">
        <v>0</v>
      </c>
      <c r="F67" s="243"/>
      <c r="G67" s="243"/>
      <c r="H67" s="243"/>
      <c r="I67" s="243"/>
      <c r="J67" s="243">
        <v>1</v>
      </c>
      <c r="K67" s="243">
        <v>75393</v>
      </c>
      <c r="L67" s="243">
        <f t="shared" si="4"/>
        <v>75393</v>
      </c>
      <c r="M67" s="243"/>
      <c r="N67" s="243"/>
      <c r="O67" s="243" t="e">
        <f t="shared" si="5"/>
        <v>#DIV/0!</v>
      </c>
      <c r="P67" s="243" t="e">
        <f t="shared" si="0"/>
        <v>#DIV/0!</v>
      </c>
      <c r="Q67" s="243" t="e">
        <f t="shared" si="1"/>
        <v>#DIV/0!</v>
      </c>
      <c r="R67" s="277" t="e">
        <f t="shared" si="2"/>
        <v>#DIV/0!</v>
      </c>
      <c r="T67" s="235"/>
    </row>
    <row r="68" ht="30.75" customHeight="1" spans="1:20">
      <c r="A68" s="214" t="s">
        <v>237</v>
      </c>
      <c r="B68" s="215" t="s">
        <v>381</v>
      </c>
      <c r="C68" s="217" t="s">
        <v>346</v>
      </c>
      <c r="D68" s="216"/>
      <c r="E68" s="216">
        <v>0</v>
      </c>
      <c r="F68" s="216"/>
      <c r="G68" s="216">
        <v>3</v>
      </c>
      <c r="H68" s="216">
        <v>5000000</v>
      </c>
      <c r="I68" s="216">
        <f t="shared" si="3"/>
        <v>1666666.66666667</v>
      </c>
      <c r="J68" s="221">
        <v>3</v>
      </c>
      <c r="K68" s="221">
        <v>5000000</v>
      </c>
      <c r="L68" s="221">
        <f t="shared" si="4"/>
        <v>1666666.66666667</v>
      </c>
      <c r="M68" s="221">
        <v>3</v>
      </c>
      <c r="N68" s="221">
        <v>5000000</v>
      </c>
      <c r="O68" s="216">
        <f t="shared" si="5"/>
        <v>1666666.66666667</v>
      </c>
      <c r="P68" s="216">
        <f t="shared" si="0"/>
        <v>1666666.66666667</v>
      </c>
      <c r="Q68" s="216">
        <f t="shared" si="1"/>
        <v>0</v>
      </c>
      <c r="R68" s="234">
        <f t="shared" si="2"/>
        <v>0</v>
      </c>
      <c r="T68" s="235"/>
    </row>
    <row r="69" ht="30.75" customHeight="1" spans="1:20">
      <c r="A69" s="214" t="s">
        <v>233</v>
      </c>
      <c r="B69" s="215" t="s">
        <v>382</v>
      </c>
      <c r="C69" s="217" t="s">
        <v>346</v>
      </c>
      <c r="D69" s="216"/>
      <c r="E69" s="216"/>
      <c r="F69" s="216"/>
      <c r="G69" s="216"/>
      <c r="H69" s="216"/>
      <c r="I69" s="216"/>
      <c r="J69" s="221">
        <v>1</v>
      </c>
      <c r="K69" s="221">
        <v>26700000</v>
      </c>
      <c r="L69" s="221">
        <f t="shared" si="4"/>
        <v>26700000</v>
      </c>
      <c r="M69" s="221">
        <v>1</v>
      </c>
      <c r="N69" s="221">
        <v>26402844</v>
      </c>
      <c r="O69" s="216">
        <f t="shared" si="5"/>
        <v>26402844</v>
      </c>
      <c r="P69" s="216">
        <f t="shared" si="0"/>
        <v>26402844</v>
      </c>
      <c r="Q69" s="216">
        <f t="shared" si="1"/>
        <v>26402844</v>
      </c>
      <c r="R69" s="234">
        <f t="shared" si="2"/>
        <v>-297156</v>
      </c>
      <c r="T69" s="235"/>
    </row>
    <row r="70" ht="30.75" customHeight="1" spans="1:20">
      <c r="A70" s="214" t="s">
        <v>241</v>
      </c>
      <c r="B70" s="215" t="s">
        <v>242</v>
      </c>
      <c r="C70" s="215" t="s">
        <v>379</v>
      </c>
      <c r="D70" s="216">
        <v>51</v>
      </c>
      <c r="E70" s="216">
        <v>36379200</v>
      </c>
      <c r="F70" s="216">
        <v>713318</v>
      </c>
      <c r="G70" s="216">
        <v>36</v>
      </c>
      <c r="H70" s="216">
        <v>40000000</v>
      </c>
      <c r="I70" s="216">
        <f t="shared" si="3"/>
        <v>1111111.11111111</v>
      </c>
      <c r="J70" s="221">
        <v>309</v>
      </c>
      <c r="K70" s="221">
        <v>343919250</v>
      </c>
      <c r="L70" s="221">
        <f t="shared" si="4"/>
        <v>1113007.2815534</v>
      </c>
      <c r="M70" s="221">
        <v>309</v>
      </c>
      <c r="N70" s="221">
        <v>341134800</v>
      </c>
      <c r="O70" s="216">
        <f t="shared" si="5"/>
        <v>1103996.11650485</v>
      </c>
      <c r="P70" s="216">
        <f t="shared" si="0"/>
        <v>390678.116504854</v>
      </c>
      <c r="Q70" s="216">
        <f t="shared" si="1"/>
        <v>-7114.99460625672</v>
      </c>
      <c r="R70" s="234">
        <f t="shared" si="2"/>
        <v>-9011.16504854383</v>
      </c>
      <c r="T70" s="235"/>
    </row>
    <row r="71" ht="30.75" customHeight="1" spans="1:20">
      <c r="A71" s="214" t="s">
        <v>247</v>
      </c>
      <c r="B71" s="215" t="s">
        <v>248</v>
      </c>
      <c r="C71" s="215" t="s">
        <v>379</v>
      </c>
      <c r="D71" s="216">
        <v>9</v>
      </c>
      <c r="E71" s="216">
        <v>11830440</v>
      </c>
      <c r="F71" s="216">
        <v>1314493</v>
      </c>
      <c r="G71" s="216">
        <v>9</v>
      </c>
      <c r="H71" s="216">
        <v>9000000</v>
      </c>
      <c r="I71" s="216">
        <f t="shared" si="3"/>
        <v>1000000</v>
      </c>
      <c r="J71" s="221">
        <v>8</v>
      </c>
      <c r="K71" s="221">
        <v>7800000</v>
      </c>
      <c r="L71" s="221">
        <f t="shared" si="4"/>
        <v>975000</v>
      </c>
      <c r="M71" s="221">
        <v>8</v>
      </c>
      <c r="N71" s="221">
        <v>7800000</v>
      </c>
      <c r="O71" s="216">
        <f t="shared" si="5"/>
        <v>975000</v>
      </c>
      <c r="P71" s="216">
        <f t="shared" si="0"/>
        <v>-339493</v>
      </c>
      <c r="Q71" s="216">
        <f t="shared" si="1"/>
        <v>-25000</v>
      </c>
      <c r="R71" s="234">
        <f t="shared" si="2"/>
        <v>0</v>
      </c>
      <c r="T71" s="235"/>
    </row>
    <row r="72" ht="30.75" customHeight="1" spans="1:20">
      <c r="A72" s="214" t="s">
        <v>243</v>
      </c>
      <c r="B72" s="215" t="s">
        <v>383</v>
      </c>
      <c r="C72" s="215" t="s">
        <v>379</v>
      </c>
      <c r="D72" s="216"/>
      <c r="E72" s="216"/>
      <c r="F72" s="216"/>
      <c r="G72" s="216"/>
      <c r="H72" s="216"/>
      <c r="I72" s="216"/>
      <c r="J72" s="221">
        <v>440</v>
      </c>
      <c r="K72" s="221">
        <v>19362177</v>
      </c>
      <c r="L72" s="221">
        <f t="shared" si="4"/>
        <v>44004.9477272727</v>
      </c>
      <c r="M72" s="221">
        <v>440</v>
      </c>
      <c r="N72" s="221">
        <v>19318080</v>
      </c>
      <c r="O72" s="216">
        <f t="shared" si="5"/>
        <v>43904.7272727273</v>
      </c>
      <c r="P72" s="216">
        <f t="shared" si="0"/>
        <v>43904.7272727273</v>
      </c>
      <c r="Q72" s="216">
        <f t="shared" si="1"/>
        <v>43904.7272727273</v>
      </c>
      <c r="R72" s="234">
        <f t="shared" si="2"/>
        <v>-100.220454545459</v>
      </c>
      <c r="T72" s="235"/>
    </row>
    <row r="73" ht="30.75" customHeight="1" spans="1:20">
      <c r="A73" s="214" t="s">
        <v>249</v>
      </c>
      <c r="B73" s="215" t="s">
        <v>384</v>
      </c>
      <c r="C73" s="215" t="s">
        <v>379</v>
      </c>
      <c r="D73" s="216"/>
      <c r="E73" s="216">
        <v>0</v>
      </c>
      <c r="F73" s="216"/>
      <c r="G73" s="216">
        <v>20</v>
      </c>
      <c r="H73" s="216">
        <v>20000000</v>
      </c>
      <c r="I73" s="216">
        <f t="shared" si="3"/>
        <v>1000000</v>
      </c>
      <c r="J73" s="221">
        <v>28</v>
      </c>
      <c r="K73" s="221">
        <v>28672470</v>
      </c>
      <c r="L73" s="221">
        <f t="shared" si="4"/>
        <v>1024016.78571429</v>
      </c>
      <c r="M73" s="221">
        <v>28</v>
      </c>
      <c r="N73" s="221">
        <v>28231645</v>
      </c>
      <c r="O73" s="216">
        <f t="shared" si="5"/>
        <v>1008273.03571429</v>
      </c>
      <c r="P73" s="216">
        <f t="shared" si="0"/>
        <v>1008273.03571429</v>
      </c>
      <c r="Q73" s="216">
        <f t="shared" si="1"/>
        <v>8273.03571428568</v>
      </c>
      <c r="R73" s="234">
        <f t="shared" si="2"/>
        <v>-15743.75</v>
      </c>
      <c r="T73" s="235"/>
    </row>
    <row r="74" ht="30.75" customHeight="1" spans="1:20">
      <c r="A74" s="244" t="s">
        <v>253</v>
      </c>
      <c r="B74" s="245" t="s">
        <v>254</v>
      </c>
      <c r="C74" s="217" t="s">
        <v>357</v>
      </c>
      <c r="D74" s="216"/>
      <c r="E74" s="216"/>
      <c r="F74" s="216"/>
      <c r="G74" s="216"/>
      <c r="H74" s="216"/>
      <c r="I74" s="216"/>
      <c r="J74" s="243">
        <v>0</v>
      </c>
      <c r="K74" s="221">
        <v>0</v>
      </c>
      <c r="L74" s="221" t="e">
        <f t="shared" si="4"/>
        <v>#DIV/0!</v>
      </c>
      <c r="M74" s="221"/>
      <c r="N74" s="221">
        <v>0</v>
      </c>
      <c r="O74" s="216" t="e">
        <f t="shared" si="5"/>
        <v>#DIV/0!</v>
      </c>
      <c r="P74" s="216" t="e">
        <f t="shared" si="0"/>
        <v>#DIV/0!</v>
      </c>
      <c r="Q74" s="216" t="e">
        <f t="shared" si="1"/>
        <v>#DIV/0!</v>
      </c>
      <c r="R74" s="234" t="e">
        <f t="shared" si="2"/>
        <v>#DIV/0!</v>
      </c>
      <c r="T74" s="235"/>
    </row>
    <row r="75" ht="30.75" customHeight="1" spans="1:20">
      <c r="A75" s="246" t="s">
        <v>191</v>
      </c>
      <c r="B75" s="247" t="s">
        <v>385</v>
      </c>
      <c r="C75" s="217" t="s">
        <v>346</v>
      </c>
      <c r="D75" s="216"/>
      <c r="E75" s="216"/>
      <c r="F75" s="216"/>
      <c r="G75" s="216"/>
      <c r="H75" s="216"/>
      <c r="I75" s="216"/>
      <c r="J75" s="243">
        <v>1</v>
      </c>
      <c r="K75" s="221">
        <v>150000</v>
      </c>
      <c r="L75" s="221">
        <f t="shared" si="4"/>
        <v>150000</v>
      </c>
      <c r="M75" s="221">
        <v>1</v>
      </c>
      <c r="N75" s="221">
        <v>150000</v>
      </c>
      <c r="O75" s="216">
        <f t="shared" si="5"/>
        <v>150000</v>
      </c>
      <c r="P75" s="216">
        <f t="shared" si="0"/>
        <v>150000</v>
      </c>
      <c r="Q75" s="216">
        <f t="shared" si="1"/>
        <v>150000</v>
      </c>
      <c r="R75" s="234">
        <f t="shared" si="2"/>
        <v>0</v>
      </c>
      <c r="T75" s="235"/>
    </row>
    <row r="76" ht="18" customHeight="1" spans="1:18">
      <c r="A76" s="248" t="s">
        <v>386</v>
      </c>
      <c r="B76" s="249" t="s">
        <v>16</v>
      </c>
      <c r="C76" s="250"/>
      <c r="D76" s="251"/>
      <c r="E76" s="251">
        <v>23380552699.08</v>
      </c>
      <c r="F76" s="252"/>
      <c r="G76" s="252">
        <f>SUM(G14:G75)</f>
        <v>48158575</v>
      </c>
      <c r="H76" s="252">
        <f>SUM(H14:H75)</f>
        <v>25257139000</v>
      </c>
      <c r="I76" s="266"/>
      <c r="J76" s="252">
        <f>SUM(J14:J75)</f>
        <v>50332291</v>
      </c>
      <c r="K76" s="252">
        <f>SUM(K14:K75)</f>
        <v>24980556825</v>
      </c>
      <c r="L76" s="267"/>
      <c r="M76" s="252">
        <f>SUM(M14:M75)</f>
        <v>50251990</v>
      </c>
      <c r="N76" s="252">
        <f>SUM(N14:N75)</f>
        <v>24946753347</v>
      </c>
      <c r="O76" s="267"/>
      <c r="P76" s="268"/>
      <c r="Q76" s="268"/>
      <c r="R76" s="278"/>
    </row>
    <row r="77" ht="24" customHeight="1" spans="1:18">
      <c r="A77" s="211" t="s">
        <v>387</v>
      </c>
      <c r="B77" s="211"/>
      <c r="C77" s="212"/>
      <c r="D77" s="213"/>
      <c r="E77" s="212"/>
      <c r="F77" s="213"/>
      <c r="G77" s="212"/>
      <c r="H77" s="213"/>
      <c r="I77" s="225"/>
      <c r="J77" s="212"/>
      <c r="K77" s="227"/>
      <c r="L77" s="225"/>
      <c r="M77" s="212"/>
      <c r="N77" s="227"/>
      <c r="O77" s="225"/>
      <c r="P77" s="212"/>
      <c r="Q77" s="213"/>
      <c r="R77" s="233"/>
    </row>
    <row r="78" ht="19.5" spans="1:18">
      <c r="A78" s="253" t="s">
        <v>105</v>
      </c>
      <c r="B78" s="254" t="s">
        <v>106</v>
      </c>
      <c r="C78" s="254" t="s">
        <v>333</v>
      </c>
      <c r="D78" s="255"/>
      <c r="E78" s="256">
        <v>9720000</v>
      </c>
      <c r="F78" s="255"/>
      <c r="G78" s="255"/>
      <c r="H78" s="256">
        <v>0</v>
      </c>
      <c r="I78" s="255"/>
      <c r="J78" s="255"/>
      <c r="K78" s="269">
        <v>0</v>
      </c>
      <c r="L78" s="255"/>
      <c r="M78" s="270"/>
      <c r="N78" s="269">
        <v>40450196</v>
      </c>
      <c r="O78" s="255"/>
      <c r="P78" s="255"/>
      <c r="Q78" s="255"/>
      <c r="R78" s="279"/>
    </row>
    <row r="79" ht="24.75" customHeight="1" spans="1:18">
      <c r="A79" s="253" t="s">
        <v>115</v>
      </c>
      <c r="B79" s="254" t="s">
        <v>338</v>
      </c>
      <c r="C79" s="254" t="s">
        <v>339</v>
      </c>
      <c r="D79" s="255"/>
      <c r="E79" s="256">
        <v>122641946</v>
      </c>
      <c r="F79" s="255"/>
      <c r="G79" s="255"/>
      <c r="H79" s="256">
        <v>0</v>
      </c>
      <c r="I79" s="255"/>
      <c r="J79" s="255"/>
      <c r="K79" s="269">
        <v>0</v>
      </c>
      <c r="L79" s="255"/>
      <c r="M79" s="270"/>
      <c r="N79" s="269">
        <v>166370187</v>
      </c>
      <c r="O79" s="255"/>
      <c r="P79" s="255"/>
      <c r="Q79" s="255"/>
      <c r="R79" s="279"/>
    </row>
    <row r="80" spans="1:18">
      <c r="A80" s="253" t="s">
        <v>275</v>
      </c>
      <c r="B80" s="254" t="s">
        <v>276</v>
      </c>
      <c r="C80" s="254"/>
      <c r="D80" s="255"/>
      <c r="E80" s="256">
        <v>11201760</v>
      </c>
      <c r="F80" s="255"/>
      <c r="G80" s="255"/>
      <c r="H80" s="256">
        <v>0</v>
      </c>
      <c r="I80" s="255"/>
      <c r="J80" s="255"/>
      <c r="K80" s="269">
        <v>0</v>
      </c>
      <c r="L80" s="255"/>
      <c r="M80" s="270"/>
      <c r="N80" s="269">
        <v>57365272</v>
      </c>
      <c r="O80" s="255"/>
      <c r="P80" s="255"/>
      <c r="Q80" s="255"/>
      <c r="R80" s="279"/>
    </row>
    <row r="81" ht="14.25" spans="1:18">
      <c r="A81" s="253" t="s">
        <v>386</v>
      </c>
      <c r="B81" s="254" t="s">
        <v>16</v>
      </c>
      <c r="C81" s="254"/>
      <c r="D81" s="255"/>
      <c r="E81" s="257">
        <v>152987635</v>
      </c>
      <c r="F81" s="255"/>
      <c r="G81" s="255"/>
      <c r="H81" s="256">
        <v>0</v>
      </c>
      <c r="I81" s="255"/>
      <c r="J81" s="255"/>
      <c r="K81" s="269">
        <v>0</v>
      </c>
      <c r="L81" s="255"/>
      <c r="M81" s="270"/>
      <c r="N81" s="271">
        <f>SUM(N78:N80)</f>
        <v>264185655</v>
      </c>
      <c r="O81" s="255"/>
      <c r="P81" s="255"/>
      <c r="Q81" s="255"/>
      <c r="R81" s="279"/>
    </row>
    <row r="82" ht="14.25" spans="1:18">
      <c r="A82" s="258"/>
      <c r="B82" s="258"/>
      <c r="C82" s="258"/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</row>
    <row r="83" spans="1:18">
      <c r="A83" s="188"/>
      <c r="B83" s="189"/>
      <c r="C83" s="189"/>
      <c r="D83" s="189"/>
      <c r="E83" s="189"/>
      <c r="F83" s="189"/>
      <c r="G83" s="189"/>
      <c r="H83" s="259"/>
      <c r="I83" s="189"/>
      <c r="J83" s="189"/>
      <c r="K83" s="222"/>
      <c r="L83" s="189"/>
      <c r="M83" s="189"/>
      <c r="N83" s="272"/>
      <c r="O83" s="189"/>
      <c r="P83" s="189"/>
      <c r="Q83" s="189"/>
      <c r="R83" s="189"/>
    </row>
    <row r="85" spans="1:18">
      <c r="A85" s="260" t="s">
        <v>29</v>
      </c>
      <c r="B85" s="261" t="s">
        <v>30</v>
      </c>
      <c r="C85" s="262"/>
      <c r="D85" s="262"/>
      <c r="E85" s="263"/>
      <c r="F85" s="262" t="s">
        <v>31</v>
      </c>
      <c r="G85" s="262"/>
      <c r="H85" s="262"/>
      <c r="I85" s="261" t="s">
        <v>30</v>
      </c>
      <c r="J85" s="262"/>
      <c r="K85" s="262"/>
      <c r="L85" s="263"/>
      <c r="M85" s="263"/>
      <c r="N85" s="263"/>
      <c r="O85" s="273"/>
      <c r="P85" s="263"/>
      <c r="Q85" s="263"/>
      <c r="R85" s="263"/>
    </row>
    <row r="86" spans="1:18">
      <c r="A86" s="264"/>
      <c r="B86" s="261" t="s">
        <v>32</v>
      </c>
      <c r="C86" s="262"/>
      <c r="D86" s="262"/>
      <c r="E86" s="263"/>
      <c r="F86" s="262"/>
      <c r="G86" s="262"/>
      <c r="H86" s="262"/>
      <c r="I86" s="261" t="s">
        <v>32</v>
      </c>
      <c r="J86" s="274"/>
      <c r="K86" s="274"/>
      <c r="L86" s="263"/>
      <c r="M86" s="263"/>
      <c r="N86" s="263"/>
      <c r="O86" s="273"/>
      <c r="P86" s="275"/>
      <c r="Q86" s="275"/>
      <c r="R86" s="275"/>
    </row>
    <row r="87" spans="1:18">
      <c r="A87" s="265"/>
      <c r="B87" s="261" t="s">
        <v>33</v>
      </c>
      <c r="C87" s="262"/>
      <c r="D87" s="262"/>
      <c r="E87" s="263"/>
      <c r="F87" s="262"/>
      <c r="G87" s="262"/>
      <c r="H87" s="262"/>
      <c r="I87" s="261" t="s">
        <v>33</v>
      </c>
      <c r="J87" s="274"/>
      <c r="K87" s="274"/>
      <c r="L87" s="263"/>
      <c r="M87" s="263"/>
      <c r="N87" s="263"/>
      <c r="O87" s="273"/>
      <c r="P87" s="275"/>
      <c r="Q87" s="275"/>
      <c r="R87" s="275"/>
    </row>
    <row r="88" spans="16:18">
      <c r="P88" s="276"/>
      <c r="Q88" s="276"/>
      <c r="R88" s="276"/>
    </row>
  </sheetData>
  <mergeCells count="26">
    <mergeCell ref="A5:R5"/>
    <mergeCell ref="A6:R6"/>
    <mergeCell ref="A7:R7"/>
    <mergeCell ref="B8:D8"/>
    <mergeCell ref="F8:R8"/>
    <mergeCell ref="B9:D9"/>
    <mergeCell ref="F9:R9"/>
    <mergeCell ref="D10:F10"/>
    <mergeCell ref="G10:I10"/>
    <mergeCell ref="J10:L10"/>
    <mergeCell ref="M10:O10"/>
    <mergeCell ref="P10:R10"/>
    <mergeCell ref="A13:B13"/>
    <mergeCell ref="A77:B77"/>
    <mergeCell ref="A82:R82"/>
    <mergeCell ref="C85:D85"/>
    <mergeCell ref="J85:K85"/>
    <mergeCell ref="C86:D86"/>
    <mergeCell ref="J86:K86"/>
    <mergeCell ref="C87:D87"/>
    <mergeCell ref="J87:K87"/>
    <mergeCell ref="A10:A11"/>
    <mergeCell ref="A85:A87"/>
    <mergeCell ref="B10:B11"/>
    <mergeCell ref="C10:C11"/>
    <mergeCell ref="F85:H87"/>
  </mergeCells>
  <pageMargins left="0" right="0" top="0" bottom="0" header="0.3" footer="0.3"/>
  <pageSetup paperSize="9" scale="8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4"/>
  <sheetViews>
    <sheetView topLeftCell="A186" workbookViewId="0">
      <selection activeCell="B108" sqref="B108"/>
    </sheetView>
  </sheetViews>
  <sheetFormatPr defaultColWidth="9" defaultRowHeight="13.5"/>
  <cols>
    <col min="1" max="1" width="18.2833333333333" customWidth="1"/>
    <col min="2" max="2" width="40" customWidth="1"/>
    <col min="3" max="3" width="10" customWidth="1"/>
    <col min="4" max="4" width="13.5666666666667" customWidth="1"/>
    <col min="5" max="5" width="12.5666666666667" customWidth="1"/>
    <col min="6" max="6" width="12" customWidth="1"/>
    <col min="7" max="7" width="12.5666666666667" customWidth="1"/>
    <col min="8" max="8" width="13.425" customWidth="1"/>
    <col min="9" max="9" width="9.85833333333333" customWidth="1"/>
    <col min="10" max="10" width="9.28333333333333" customWidth="1"/>
  </cols>
  <sheetData>
    <row r="1" spans="1:1">
      <c r="A1" s="3" t="s">
        <v>278</v>
      </c>
    </row>
    <row r="2" spans="1:1">
      <c r="A2" s="4" t="s">
        <v>1</v>
      </c>
    </row>
    <row r="4" spans="1:10">
      <c r="A4" s="56"/>
      <c r="B4" s="57"/>
      <c r="C4" s="57"/>
      <c r="D4" s="57"/>
      <c r="E4" s="57"/>
      <c r="F4" s="57"/>
      <c r="G4" s="57"/>
      <c r="H4" s="57"/>
      <c r="I4" s="57"/>
      <c r="J4" s="57"/>
    </row>
    <row r="5" ht="17.25" spans="1:10">
      <c r="A5" s="58" t="s">
        <v>388</v>
      </c>
      <c r="B5" s="58"/>
      <c r="C5" s="58"/>
      <c r="D5" s="58"/>
      <c r="E5" s="58"/>
      <c r="F5" s="58"/>
      <c r="G5" s="58"/>
      <c r="H5" s="58"/>
      <c r="I5" s="58"/>
      <c r="J5" s="58"/>
    </row>
    <row r="6" ht="18" spans="1:10">
      <c r="A6" s="59" t="s">
        <v>3</v>
      </c>
      <c r="B6" s="59"/>
      <c r="C6" s="59"/>
      <c r="D6" s="59"/>
      <c r="E6" s="59"/>
      <c r="F6" s="57"/>
      <c r="G6" s="57"/>
      <c r="H6" s="57"/>
      <c r="I6" s="57"/>
      <c r="J6" s="57"/>
    </row>
    <row r="7" spans="1:10">
      <c r="A7" s="60" t="s">
        <v>389</v>
      </c>
      <c r="B7" s="61" t="s">
        <v>38</v>
      </c>
      <c r="C7" s="61"/>
      <c r="D7" s="62" t="s">
        <v>390</v>
      </c>
      <c r="E7" s="62"/>
      <c r="F7" s="63" t="s">
        <v>17</v>
      </c>
      <c r="G7" s="63"/>
      <c r="H7" s="63"/>
      <c r="I7" s="63"/>
      <c r="J7" s="102"/>
    </row>
    <row r="8" ht="14.25" spans="1:10">
      <c r="A8" s="64" t="s">
        <v>391</v>
      </c>
      <c r="B8" s="65" t="s">
        <v>19</v>
      </c>
      <c r="C8" s="65"/>
      <c r="D8" s="66" t="s">
        <v>66</v>
      </c>
      <c r="E8" s="66"/>
      <c r="F8" s="67" t="s">
        <v>18</v>
      </c>
      <c r="G8" s="67"/>
      <c r="H8" s="67"/>
      <c r="I8" s="67"/>
      <c r="J8" s="103"/>
    </row>
    <row r="9" ht="100.5" customHeight="1" spans="1:10">
      <c r="A9" s="68" t="s">
        <v>392</v>
      </c>
      <c r="B9" s="69" t="s">
        <v>393</v>
      </c>
      <c r="C9" s="69"/>
      <c r="D9" s="69"/>
      <c r="E9" s="69"/>
      <c r="F9" s="69"/>
      <c r="G9" s="69"/>
      <c r="H9" s="69"/>
      <c r="I9" s="69"/>
      <c r="J9" s="104"/>
    </row>
    <row r="10" ht="17.25" spans="1:10">
      <c r="A10" s="70" t="s">
        <v>394</v>
      </c>
      <c r="B10" s="71"/>
      <c r="C10" s="72" t="s">
        <v>395</v>
      </c>
      <c r="D10" s="72"/>
      <c r="E10" s="72"/>
      <c r="F10" s="72"/>
      <c r="G10" s="72"/>
      <c r="H10" s="72"/>
      <c r="I10" s="72"/>
      <c r="J10" s="105"/>
    </row>
    <row r="11" ht="27" spans="1:10">
      <c r="A11" s="73" t="s">
        <v>396</v>
      </c>
      <c r="B11" s="74" t="s">
        <v>397</v>
      </c>
      <c r="C11" s="75" t="s">
        <v>398</v>
      </c>
      <c r="D11" s="75" t="s">
        <v>399</v>
      </c>
      <c r="E11" s="75" t="s">
        <v>400</v>
      </c>
      <c r="F11" s="76" t="s">
        <v>401</v>
      </c>
      <c r="G11" s="76" t="s">
        <v>402</v>
      </c>
      <c r="H11" s="76" t="s">
        <v>403</v>
      </c>
      <c r="I11" s="75" t="s">
        <v>404</v>
      </c>
      <c r="J11" s="106" t="s">
        <v>405</v>
      </c>
    </row>
    <row r="12" spans="1:10">
      <c r="A12" s="77" t="s">
        <v>18</v>
      </c>
      <c r="B12" s="78" t="s">
        <v>406</v>
      </c>
      <c r="C12" s="79"/>
      <c r="D12" s="80"/>
      <c r="E12" s="81" t="s">
        <v>407</v>
      </c>
      <c r="F12" s="82" t="s">
        <v>408</v>
      </c>
      <c r="G12" s="83" t="s">
        <v>408</v>
      </c>
      <c r="H12" s="82">
        <v>1375</v>
      </c>
      <c r="I12" s="107">
        <f t="shared" ref="I12:I16" si="0">G12-H12</f>
        <v>-243</v>
      </c>
      <c r="J12" s="108">
        <f t="shared" ref="J12:J16" si="1">H12/G12*100</f>
        <v>121.466431095406</v>
      </c>
    </row>
    <row r="13" spans="1:10">
      <c r="A13" s="77" t="s">
        <v>18</v>
      </c>
      <c r="B13" s="78" t="s">
        <v>409</v>
      </c>
      <c r="C13" s="79"/>
      <c r="D13" s="80"/>
      <c r="E13" s="81" t="s">
        <v>410</v>
      </c>
      <c r="F13" s="82" t="s">
        <v>411</v>
      </c>
      <c r="G13" s="83" t="s">
        <v>411</v>
      </c>
      <c r="H13" s="82" t="s">
        <v>411</v>
      </c>
      <c r="I13" s="107">
        <f t="shared" si="0"/>
        <v>0</v>
      </c>
      <c r="J13" s="108">
        <f t="shared" si="1"/>
        <v>100</v>
      </c>
    </row>
    <row r="14" spans="1:10">
      <c r="A14" s="77" t="s">
        <v>18</v>
      </c>
      <c r="B14" s="78" t="s">
        <v>412</v>
      </c>
      <c r="C14" s="79"/>
      <c r="D14" s="80"/>
      <c r="E14" s="81" t="s">
        <v>410</v>
      </c>
      <c r="F14" s="82" t="s">
        <v>411</v>
      </c>
      <c r="G14" s="83" t="s">
        <v>411</v>
      </c>
      <c r="H14" s="82" t="s">
        <v>411</v>
      </c>
      <c r="I14" s="107">
        <f t="shared" si="0"/>
        <v>0</v>
      </c>
      <c r="J14" s="108">
        <f t="shared" si="1"/>
        <v>100</v>
      </c>
    </row>
    <row r="15" ht="24" customHeight="1" spans="1:10">
      <c r="A15" s="77" t="s">
        <v>413</v>
      </c>
      <c r="B15" s="78" t="s">
        <v>414</v>
      </c>
      <c r="C15" s="79"/>
      <c r="D15" s="80"/>
      <c r="E15" s="81" t="s">
        <v>415</v>
      </c>
      <c r="F15" s="82" t="s">
        <v>416</v>
      </c>
      <c r="G15" s="83" t="s">
        <v>416</v>
      </c>
      <c r="H15" s="82" t="s">
        <v>416</v>
      </c>
      <c r="I15" s="107" t="e">
        <f t="shared" si="0"/>
        <v>#VALUE!</v>
      </c>
      <c r="J15" s="108" t="e">
        <f t="shared" si="1"/>
        <v>#VALUE!</v>
      </c>
    </row>
    <row r="16" spans="1:10">
      <c r="A16" s="77" t="s">
        <v>417</v>
      </c>
      <c r="B16" s="78" t="s">
        <v>418</v>
      </c>
      <c r="C16" s="79"/>
      <c r="D16" s="80"/>
      <c r="E16" s="81" t="s">
        <v>419</v>
      </c>
      <c r="F16" s="82" t="s">
        <v>420</v>
      </c>
      <c r="G16" s="83" t="s">
        <v>420</v>
      </c>
      <c r="H16" s="82" t="s">
        <v>421</v>
      </c>
      <c r="I16" s="107" t="e">
        <f t="shared" si="0"/>
        <v>#VALUE!</v>
      </c>
      <c r="J16" s="108" t="e">
        <f t="shared" si="1"/>
        <v>#VALUE!</v>
      </c>
    </row>
    <row r="17" ht="17.25" spans="1:10">
      <c r="A17" s="70" t="s">
        <v>422</v>
      </c>
      <c r="B17" s="71"/>
      <c r="C17" s="84"/>
      <c r="D17" s="84"/>
      <c r="E17" s="84"/>
      <c r="F17" s="84"/>
      <c r="G17" s="84"/>
      <c r="H17" s="84"/>
      <c r="I17" s="84"/>
      <c r="J17" s="109"/>
    </row>
    <row r="18" ht="24" customHeight="1" spans="1:10">
      <c r="A18" s="85" t="s">
        <v>423</v>
      </c>
      <c r="B18" s="69" t="s">
        <v>424</v>
      </c>
      <c r="C18" s="69"/>
      <c r="D18" s="69"/>
      <c r="E18" s="69"/>
      <c r="F18" s="69"/>
      <c r="G18" s="69"/>
      <c r="H18" s="69"/>
      <c r="I18" s="69"/>
      <c r="J18" s="104"/>
    </row>
    <row r="19" spans="1:10">
      <c r="A19" s="86" t="s">
        <v>18</v>
      </c>
      <c r="B19" s="87" t="s">
        <v>425</v>
      </c>
      <c r="C19" s="83"/>
      <c r="D19" s="83"/>
      <c r="E19" s="81" t="s">
        <v>426</v>
      </c>
      <c r="F19" s="82" t="s">
        <v>427</v>
      </c>
      <c r="G19" s="83" t="s">
        <v>427</v>
      </c>
      <c r="H19" s="88">
        <v>200</v>
      </c>
      <c r="I19" s="107">
        <f t="shared" ref="I19:I31" si="2">G19-H19</f>
        <v>-30</v>
      </c>
      <c r="J19" s="108">
        <f t="shared" ref="J19:J31" si="3">H19/G19*100</f>
        <v>117.647058823529</v>
      </c>
    </row>
    <row r="20" spans="1:10">
      <c r="A20" s="86" t="s">
        <v>18</v>
      </c>
      <c r="B20" s="87" t="s">
        <v>428</v>
      </c>
      <c r="C20" s="83"/>
      <c r="D20" s="83"/>
      <c r="E20" s="81" t="s">
        <v>429</v>
      </c>
      <c r="F20" s="82" t="s">
        <v>430</v>
      </c>
      <c r="G20" s="83" t="s">
        <v>430</v>
      </c>
      <c r="H20" s="88">
        <v>227615</v>
      </c>
      <c r="I20" s="107">
        <f t="shared" si="2"/>
        <v>22385</v>
      </c>
      <c r="J20" s="108">
        <f t="shared" si="3"/>
        <v>91.046</v>
      </c>
    </row>
    <row r="21" spans="1:10">
      <c r="A21" s="86" t="s">
        <v>18</v>
      </c>
      <c r="B21" s="87" t="s">
        <v>431</v>
      </c>
      <c r="C21" s="83"/>
      <c r="D21" s="83"/>
      <c r="E21" s="81" t="s">
        <v>432</v>
      </c>
      <c r="F21" s="82" t="s">
        <v>433</v>
      </c>
      <c r="G21" s="83" t="s">
        <v>433</v>
      </c>
      <c r="H21" s="88">
        <v>1018387</v>
      </c>
      <c r="I21" s="107">
        <f t="shared" si="2"/>
        <v>245113</v>
      </c>
      <c r="J21" s="108">
        <f t="shared" si="3"/>
        <v>80.600474871389</v>
      </c>
    </row>
    <row r="22" ht="19.5" spans="1:10">
      <c r="A22" s="86" t="s">
        <v>18</v>
      </c>
      <c r="B22" s="87" t="s">
        <v>434</v>
      </c>
      <c r="C22" s="83"/>
      <c r="D22" s="83"/>
      <c r="E22" s="81" t="s">
        <v>435</v>
      </c>
      <c r="F22" s="82" t="s">
        <v>436</v>
      </c>
      <c r="G22" s="83" t="s">
        <v>436</v>
      </c>
      <c r="H22" s="88">
        <v>2955</v>
      </c>
      <c r="I22" s="107">
        <f t="shared" si="2"/>
        <v>15</v>
      </c>
      <c r="J22" s="108">
        <f t="shared" si="3"/>
        <v>99.4949494949495</v>
      </c>
    </row>
    <row r="23" ht="19.5" spans="1:10">
      <c r="A23" s="86" t="s">
        <v>18</v>
      </c>
      <c r="B23" s="87" t="s">
        <v>437</v>
      </c>
      <c r="C23" s="83"/>
      <c r="D23" s="83"/>
      <c r="E23" s="81" t="s">
        <v>438</v>
      </c>
      <c r="F23" s="82" t="s">
        <v>439</v>
      </c>
      <c r="G23" s="83" t="s">
        <v>439</v>
      </c>
      <c r="H23" s="88">
        <v>245</v>
      </c>
      <c r="I23" s="107">
        <f t="shared" si="2"/>
        <v>-45</v>
      </c>
      <c r="J23" s="108">
        <f t="shared" si="3"/>
        <v>122.5</v>
      </c>
    </row>
    <row r="24" spans="1:10">
      <c r="A24" s="86" t="s">
        <v>18</v>
      </c>
      <c r="B24" s="87" t="s">
        <v>440</v>
      </c>
      <c r="C24" s="83" t="s">
        <v>441</v>
      </c>
      <c r="D24" s="83"/>
      <c r="E24" s="81" t="s">
        <v>442</v>
      </c>
      <c r="F24" s="82" t="s">
        <v>443</v>
      </c>
      <c r="G24" s="83" t="s">
        <v>443</v>
      </c>
      <c r="H24" s="88">
        <v>63</v>
      </c>
      <c r="I24" s="107">
        <f t="shared" si="2"/>
        <v>7</v>
      </c>
      <c r="J24" s="108">
        <f t="shared" si="3"/>
        <v>90</v>
      </c>
    </row>
    <row r="25" spans="1:10">
      <c r="A25" s="86" t="s">
        <v>18</v>
      </c>
      <c r="B25" s="87" t="s">
        <v>444</v>
      </c>
      <c r="C25" s="83" t="s">
        <v>441</v>
      </c>
      <c r="D25" s="83"/>
      <c r="E25" s="81" t="s">
        <v>445</v>
      </c>
      <c r="F25" s="82" t="s">
        <v>446</v>
      </c>
      <c r="G25" s="83" t="s">
        <v>446</v>
      </c>
      <c r="H25" s="88">
        <v>14</v>
      </c>
      <c r="I25" s="107">
        <f t="shared" si="2"/>
        <v>-10</v>
      </c>
      <c r="J25" s="108">
        <f t="shared" si="3"/>
        <v>350</v>
      </c>
    </row>
    <row r="26" ht="21.75" customHeight="1" spans="1:10">
      <c r="A26" s="86" t="s">
        <v>18</v>
      </c>
      <c r="B26" s="87" t="s">
        <v>447</v>
      </c>
      <c r="C26" s="83"/>
      <c r="D26" s="83"/>
      <c r="E26" s="81" t="s">
        <v>448</v>
      </c>
      <c r="F26" s="82" t="s">
        <v>449</v>
      </c>
      <c r="G26" s="83" t="s">
        <v>449</v>
      </c>
      <c r="H26" s="88">
        <v>2176</v>
      </c>
      <c r="I26" s="107">
        <f t="shared" si="2"/>
        <v>444</v>
      </c>
      <c r="J26" s="108">
        <f t="shared" si="3"/>
        <v>83.0534351145038</v>
      </c>
    </row>
    <row r="27" ht="19.5" spans="1:10">
      <c r="A27" s="86" t="s">
        <v>18</v>
      </c>
      <c r="B27" s="87" t="s">
        <v>450</v>
      </c>
      <c r="C27" s="83"/>
      <c r="D27" s="83"/>
      <c r="E27" s="81" t="s">
        <v>451</v>
      </c>
      <c r="F27" s="82" t="s">
        <v>452</v>
      </c>
      <c r="G27" s="83" t="s">
        <v>452</v>
      </c>
      <c r="H27" s="83">
        <v>83</v>
      </c>
      <c r="I27" s="107">
        <f t="shared" si="2"/>
        <v>-43</v>
      </c>
      <c r="J27" s="108">
        <f t="shared" si="3"/>
        <v>207.5</v>
      </c>
    </row>
    <row r="28" spans="1:10">
      <c r="A28" s="86" t="s">
        <v>18</v>
      </c>
      <c r="B28" s="87" t="s">
        <v>453</v>
      </c>
      <c r="C28" s="83"/>
      <c r="D28" s="83"/>
      <c r="E28" s="81" t="s">
        <v>411</v>
      </c>
      <c r="F28" s="82" t="s">
        <v>411</v>
      </c>
      <c r="G28" s="83" t="s">
        <v>411</v>
      </c>
      <c r="H28" s="83" t="s">
        <v>411</v>
      </c>
      <c r="I28" s="107">
        <f t="shared" si="2"/>
        <v>0</v>
      </c>
      <c r="J28" s="108">
        <f t="shared" si="3"/>
        <v>100</v>
      </c>
    </row>
    <row r="29" ht="19.5" spans="1:10">
      <c r="A29" s="86" t="s">
        <v>454</v>
      </c>
      <c r="B29" s="87" t="s">
        <v>455</v>
      </c>
      <c r="C29" s="83"/>
      <c r="D29" s="83"/>
      <c r="E29" s="81" t="s">
        <v>456</v>
      </c>
      <c r="F29" s="82" t="s">
        <v>457</v>
      </c>
      <c r="G29" s="83" t="s">
        <v>457</v>
      </c>
      <c r="H29" s="83">
        <v>100</v>
      </c>
      <c r="I29" s="107">
        <f t="shared" si="2"/>
        <v>0</v>
      </c>
      <c r="J29" s="108">
        <f t="shared" si="3"/>
        <v>100</v>
      </c>
    </row>
    <row r="30" ht="33" customHeight="1" spans="1:10">
      <c r="A30" s="86" t="s">
        <v>18</v>
      </c>
      <c r="B30" s="87" t="s">
        <v>458</v>
      </c>
      <c r="C30" s="83"/>
      <c r="D30" s="83"/>
      <c r="E30" s="81"/>
      <c r="F30" s="82" t="s">
        <v>459</v>
      </c>
      <c r="G30" s="83" t="s">
        <v>459</v>
      </c>
      <c r="H30" s="81" t="s">
        <v>460</v>
      </c>
      <c r="I30" s="107" t="e">
        <f t="shared" si="2"/>
        <v>#VALUE!</v>
      </c>
      <c r="J30" s="108" t="e">
        <f t="shared" si="3"/>
        <v>#VALUE!</v>
      </c>
    </row>
    <row r="31" ht="33.75" customHeight="1" spans="1:10">
      <c r="A31" s="86" t="s">
        <v>18</v>
      </c>
      <c r="B31" s="87" t="s">
        <v>461</v>
      </c>
      <c r="C31" s="83"/>
      <c r="D31" s="83"/>
      <c r="E31" s="81"/>
      <c r="F31" s="82" t="s">
        <v>462</v>
      </c>
      <c r="G31" s="83" t="s">
        <v>462</v>
      </c>
      <c r="H31" s="81" t="s">
        <v>463</v>
      </c>
      <c r="I31" s="107" t="e">
        <f t="shared" si="2"/>
        <v>#VALUE!</v>
      </c>
      <c r="J31" s="108" t="e">
        <f t="shared" si="3"/>
        <v>#VALUE!</v>
      </c>
    </row>
    <row r="32" ht="17.25" spans="1:10">
      <c r="A32" s="89" t="s">
        <v>464</v>
      </c>
      <c r="B32" s="90"/>
      <c r="C32" s="91"/>
      <c r="D32" s="91"/>
      <c r="E32" s="91"/>
      <c r="F32" s="91"/>
      <c r="G32" s="91"/>
      <c r="H32" s="91"/>
      <c r="I32" s="91"/>
      <c r="J32" s="110"/>
    </row>
    <row r="33" ht="15" spans="1:10">
      <c r="A33" s="73" t="s">
        <v>465</v>
      </c>
      <c r="B33" s="74" t="s">
        <v>466</v>
      </c>
      <c r="C33" s="84"/>
      <c r="D33" s="84"/>
      <c r="E33" s="84"/>
      <c r="F33" s="84"/>
      <c r="G33" s="84"/>
      <c r="H33" s="84"/>
      <c r="I33" s="84"/>
      <c r="J33" s="109"/>
    </row>
    <row r="34" spans="1:10">
      <c r="A34" s="92" t="s">
        <v>107</v>
      </c>
      <c r="B34" s="79" t="s">
        <v>108</v>
      </c>
      <c r="C34" s="93"/>
      <c r="D34" s="94" t="s">
        <v>335</v>
      </c>
      <c r="E34" s="95">
        <v>8814</v>
      </c>
      <c r="F34" s="95">
        <v>7227</v>
      </c>
      <c r="G34" s="95">
        <v>7796</v>
      </c>
      <c r="H34" s="95">
        <v>7796</v>
      </c>
      <c r="I34" s="107">
        <f t="shared" ref="I34" si="4">G34-H34</f>
        <v>0</v>
      </c>
      <c r="J34" s="108">
        <f t="shared" ref="J34" si="5">H34/G34*100</f>
        <v>100</v>
      </c>
    </row>
    <row r="35" spans="1:10">
      <c r="A35" s="96"/>
      <c r="B35" s="97"/>
      <c r="C35" s="98"/>
      <c r="D35" s="94" t="s">
        <v>467</v>
      </c>
      <c r="E35" s="99">
        <v>392239933</v>
      </c>
      <c r="F35" s="100">
        <v>381100000</v>
      </c>
      <c r="G35" s="100">
        <v>411112400</v>
      </c>
      <c r="H35" s="100">
        <v>410785775</v>
      </c>
      <c r="I35" s="107">
        <f t="shared" ref="I35:I102" si="6">G35-H35</f>
        <v>326625</v>
      </c>
      <c r="J35" s="108">
        <f t="shared" ref="J35:J102" si="7">H35/G35*100</f>
        <v>99.9205509247593</v>
      </c>
    </row>
    <row r="36" spans="1:10">
      <c r="A36" s="96" t="s">
        <v>109</v>
      </c>
      <c r="B36" s="97" t="s">
        <v>110</v>
      </c>
      <c r="C36" s="98"/>
      <c r="D36" s="94" t="s">
        <v>335</v>
      </c>
      <c r="E36" s="99">
        <v>712</v>
      </c>
      <c r="F36" s="100">
        <v>676</v>
      </c>
      <c r="G36" s="100">
        <v>685</v>
      </c>
      <c r="H36" s="100">
        <v>685</v>
      </c>
      <c r="I36" s="107">
        <f t="shared" si="6"/>
        <v>0</v>
      </c>
      <c r="J36" s="108">
        <f t="shared" si="7"/>
        <v>100</v>
      </c>
    </row>
    <row r="37" spans="1:10">
      <c r="A37" s="96"/>
      <c r="B37" s="97"/>
      <c r="C37" s="98"/>
      <c r="D37" s="94" t="s">
        <v>467</v>
      </c>
      <c r="E37" s="99">
        <v>1256964687</v>
      </c>
      <c r="F37" s="100">
        <v>1288080000</v>
      </c>
      <c r="G37" s="100">
        <v>1305619500</v>
      </c>
      <c r="H37" s="100">
        <v>1303352705</v>
      </c>
      <c r="I37" s="107">
        <f t="shared" si="6"/>
        <v>2266795</v>
      </c>
      <c r="J37" s="108">
        <f t="shared" si="7"/>
        <v>99.8263816525412</v>
      </c>
    </row>
    <row r="38" ht="18" spans="1:10">
      <c r="A38" s="96" t="s">
        <v>111</v>
      </c>
      <c r="B38" s="97" t="s">
        <v>112</v>
      </c>
      <c r="C38" s="98"/>
      <c r="D38" s="101" t="s">
        <v>336</v>
      </c>
      <c r="E38" s="99">
        <v>72</v>
      </c>
      <c r="F38" s="100">
        <v>67</v>
      </c>
      <c r="G38" s="100">
        <v>67</v>
      </c>
      <c r="H38" s="100">
        <v>67</v>
      </c>
      <c r="I38" s="107">
        <f t="shared" si="6"/>
        <v>0</v>
      </c>
      <c r="J38" s="108">
        <f t="shared" si="7"/>
        <v>100</v>
      </c>
    </row>
    <row r="39" spans="1:10">
      <c r="A39" s="96"/>
      <c r="B39" s="97"/>
      <c r="C39" s="98"/>
      <c r="D39" s="101" t="s">
        <v>467</v>
      </c>
      <c r="E39" s="99">
        <v>395319460</v>
      </c>
      <c r="F39" s="100">
        <v>410600000</v>
      </c>
      <c r="G39" s="100">
        <v>426202000</v>
      </c>
      <c r="H39" s="100">
        <v>425414445</v>
      </c>
      <c r="I39" s="107">
        <f t="shared" si="6"/>
        <v>787555</v>
      </c>
      <c r="J39" s="108">
        <f t="shared" si="7"/>
        <v>99.8152155550654</v>
      </c>
    </row>
    <row r="40" spans="1:10">
      <c r="A40" s="96" t="s">
        <v>241</v>
      </c>
      <c r="B40" s="97" t="s">
        <v>468</v>
      </c>
      <c r="C40" s="98"/>
      <c r="D40" s="101" t="s">
        <v>379</v>
      </c>
      <c r="E40" s="99">
        <v>51</v>
      </c>
      <c r="F40" s="100">
        <v>36</v>
      </c>
      <c r="G40" s="100">
        <v>309</v>
      </c>
      <c r="H40" s="100">
        <v>309</v>
      </c>
      <c r="I40" s="107">
        <f t="shared" si="6"/>
        <v>0</v>
      </c>
      <c r="J40" s="108">
        <f t="shared" si="7"/>
        <v>100</v>
      </c>
    </row>
    <row r="41" spans="1:10">
      <c r="A41" s="96"/>
      <c r="B41" s="97"/>
      <c r="C41" s="98"/>
      <c r="D41" s="101" t="s">
        <v>467</v>
      </c>
      <c r="E41" s="99">
        <v>36379200</v>
      </c>
      <c r="F41" s="100">
        <v>40000000</v>
      </c>
      <c r="G41" s="100">
        <v>343919250</v>
      </c>
      <c r="H41" s="100">
        <v>341134800</v>
      </c>
      <c r="I41" s="107">
        <f t="shared" si="6"/>
        <v>2784450</v>
      </c>
      <c r="J41" s="108">
        <f t="shared" si="7"/>
        <v>99.1903768108357</v>
      </c>
    </row>
    <row r="42" spans="1:10">
      <c r="A42" s="96" t="s">
        <v>247</v>
      </c>
      <c r="B42" s="97" t="s">
        <v>469</v>
      </c>
      <c r="C42" s="98"/>
      <c r="D42" s="101" t="s">
        <v>379</v>
      </c>
      <c r="E42" s="99">
        <v>9</v>
      </c>
      <c r="F42" s="100">
        <v>9</v>
      </c>
      <c r="G42" s="100">
        <v>8</v>
      </c>
      <c r="H42" s="100">
        <v>8</v>
      </c>
      <c r="I42" s="107">
        <f t="shared" si="6"/>
        <v>0</v>
      </c>
      <c r="J42" s="108">
        <f t="shared" si="7"/>
        <v>100</v>
      </c>
    </row>
    <row r="43" spans="1:10">
      <c r="A43" s="96"/>
      <c r="B43" s="97"/>
      <c r="C43" s="98"/>
      <c r="D43" s="94" t="s">
        <v>467</v>
      </c>
      <c r="E43" s="99">
        <v>11830440</v>
      </c>
      <c r="F43" s="100">
        <v>9000000</v>
      </c>
      <c r="G43" s="100">
        <v>7800000</v>
      </c>
      <c r="H43" s="100">
        <v>7800000</v>
      </c>
      <c r="I43" s="107">
        <f t="shared" si="6"/>
        <v>0</v>
      </c>
      <c r="J43" s="108">
        <f t="shared" si="7"/>
        <v>100</v>
      </c>
    </row>
    <row r="44" spans="1:10">
      <c r="A44" s="96" t="s">
        <v>264</v>
      </c>
      <c r="B44" s="97" t="s">
        <v>470</v>
      </c>
      <c r="C44" s="98"/>
      <c r="D44" s="94" t="s">
        <v>352</v>
      </c>
      <c r="E44" s="99"/>
      <c r="F44" s="100">
        <v>1</v>
      </c>
      <c r="G44" s="100">
        <v>0</v>
      </c>
      <c r="H44" s="100"/>
      <c r="I44" s="107">
        <f t="shared" si="6"/>
        <v>0</v>
      </c>
      <c r="J44" s="108" t="e">
        <f t="shared" si="7"/>
        <v>#DIV/0!</v>
      </c>
    </row>
    <row r="45" spans="1:10">
      <c r="A45" s="96"/>
      <c r="B45" s="97"/>
      <c r="C45" s="98"/>
      <c r="D45" s="94" t="s">
        <v>467</v>
      </c>
      <c r="E45" s="99">
        <v>0</v>
      </c>
      <c r="F45" s="100">
        <v>1300000000</v>
      </c>
      <c r="G45" s="100">
        <v>0</v>
      </c>
      <c r="H45" s="100">
        <v>0</v>
      </c>
      <c r="I45" s="107">
        <f t="shared" si="6"/>
        <v>0</v>
      </c>
      <c r="J45" s="108" t="e">
        <f t="shared" si="7"/>
        <v>#DIV/0!</v>
      </c>
    </row>
    <row r="46" ht="18" spans="1:10">
      <c r="A46" s="96" t="s">
        <v>132</v>
      </c>
      <c r="B46" s="97" t="s">
        <v>471</v>
      </c>
      <c r="C46" s="98"/>
      <c r="D46" s="94" t="s">
        <v>354</v>
      </c>
      <c r="E46" s="99"/>
      <c r="F46" s="100">
        <v>229</v>
      </c>
      <c r="G46" s="100">
        <v>229</v>
      </c>
      <c r="H46" s="100">
        <v>0</v>
      </c>
      <c r="I46" s="107">
        <f t="shared" si="6"/>
        <v>229</v>
      </c>
      <c r="J46" s="108">
        <f t="shared" si="7"/>
        <v>0</v>
      </c>
    </row>
    <row r="47" spans="1:10">
      <c r="A47" s="96"/>
      <c r="B47" s="97"/>
      <c r="C47" s="98"/>
      <c r="D47" s="94" t="s">
        <v>467</v>
      </c>
      <c r="E47" s="99">
        <v>0</v>
      </c>
      <c r="F47" s="100">
        <v>578000</v>
      </c>
      <c r="G47" s="100">
        <v>578000</v>
      </c>
      <c r="H47" s="100">
        <v>0</v>
      </c>
      <c r="I47" s="107">
        <f t="shared" si="6"/>
        <v>578000</v>
      </c>
      <c r="J47" s="108">
        <f t="shared" si="7"/>
        <v>0</v>
      </c>
    </row>
    <row r="48" spans="1:10">
      <c r="A48" s="96" t="s">
        <v>136</v>
      </c>
      <c r="B48" s="97" t="s">
        <v>137</v>
      </c>
      <c r="C48" s="98"/>
      <c r="D48" s="94" t="s">
        <v>355</v>
      </c>
      <c r="E48" s="99">
        <v>1569</v>
      </c>
      <c r="F48" s="100">
        <v>48</v>
      </c>
      <c r="G48" s="100">
        <v>48</v>
      </c>
      <c r="H48" s="100">
        <v>48</v>
      </c>
      <c r="I48" s="107">
        <f t="shared" si="6"/>
        <v>0</v>
      </c>
      <c r="J48" s="108">
        <f t="shared" si="7"/>
        <v>100</v>
      </c>
    </row>
    <row r="49" spans="1:10">
      <c r="A49" s="96"/>
      <c r="B49" s="97"/>
      <c r="C49" s="98"/>
      <c r="D49" s="94" t="s">
        <v>467</v>
      </c>
      <c r="E49" s="99">
        <v>3922000</v>
      </c>
      <c r="F49" s="100">
        <v>122000</v>
      </c>
      <c r="G49" s="100">
        <v>122000</v>
      </c>
      <c r="H49" s="100">
        <v>122000</v>
      </c>
      <c r="I49" s="107">
        <f t="shared" si="6"/>
        <v>0</v>
      </c>
      <c r="J49" s="108">
        <f t="shared" si="7"/>
        <v>100</v>
      </c>
    </row>
    <row r="50" spans="1:10">
      <c r="A50" s="96" t="s">
        <v>138</v>
      </c>
      <c r="B50" s="97" t="s">
        <v>139</v>
      </c>
      <c r="C50" s="98"/>
      <c r="D50" s="94" t="s">
        <v>356</v>
      </c>
      <c r="E50" s="99">
        <v>139</v>
      </c>
      <c r="F50" s="100">
        <v>634</v>
      </c>
      <c r="G50" s="100">
        <v>17</v>
      </c>
      <c r="H50" s="100">
        <v>17</v>
      </c>
      <c r="I50" s="107">
        <f t="shared" si="6"/>
        <v>0</v>
      </c>
      <c r="J50" s="108">
        <f t="shared" si="7"/>
        <v>100</v>
      </c>
    </row>
    <row r="51" spans="1:10">
      <c r="A51" s="96"/>
      <c r="B51" s="97"/>
      <c r="C51" s="98"/>
      <c r="D51" s="94" t="s">
        <v>467</v>
      </c>
      <c r="E51" s="99">
        <v>10267000</v>
      </c>
      <c r="F51" s="100">
        <v>45000000</v>
      </c>
      <c r="G51" s="100">
        <v>1234515</v>
      </c>
      <c r="H51" s="100">
        <v>1234511</v>
      </c>
      <c r="I51" s="107">
        <f t="shared" si="6"/>
        <v>4</v>
      </c>
      <c r="J51" s="108">
        <f t="shared" si="7"/>
        <v>99.999675986116</v>
      </c>
    </row>
    <row r="52" ht="18" spans="1:10">
      <c r="A52" s="96" t="s">
        <v>140</v>
      </c>
      <c r="B52" s="97" t="s">
        <v>141</v>
      </c>
      <c r="C52" s="98"/>
      <c r="D52" s="94" t="s">
        <v>357</v>
      </c>
      <c r="E52" s="99">
        <v>0</v>
      </c>
      <c r="F52" s="100">
        <v>1</v>
      </c>
      <c r="G52" s="100">
        <v>0</v>
      </c>
      <c r="H52" s="100"/>
      <c r="I52" s="107">
        <f t="shared" si="6"/>
        <v>0</v>
      </c>
      <c r="J52" s="108" t="e">
        <f t="shared" si="7"/>
        <v>#DIV/0!</v>
      </c>
    </row>
    <row r="53" spans="1:10">
      <c r="A53" s="96"/>
      <c r="B53" s="97"/>
      <c r="C53" s="98"/>
      <c r="D53" s="94" t="s">
        <v>467</v>
      </c>
      <c r="E53" s="99">
        <v>0</v>
      </c>
      <c r="F53" s="100">
        <v>1500000</v>
      </c>
      <c r="G53" s="100">
        <v>0</v>
      </c>
      <c r="H53" s="100">
        <v>0</v>
      </c>
      <c r="I53" s="107">
        <f t="shared" si="6"/>
        <v>0</v>
      </c>
      <c r="J53" s="108" t="e">
        <f t="shared" si="7"/>
        <v>#DIV/0!</v>
      </c>
    </row>
    <row r="54" ht="18" spans="1:10">
      <c r="A54" s="96" t="s">
        <v>144</v>
      </c>
      <c r="B54" s="97" t="s">
        <v>358</v>
      </c>
      <c r="C54" s="98"/>
      <c r="D54" s="94" t="s">
        <v>357</v>
      </c>
      <c r="E54" s="99">
        <v>1</v>
      </c>
      <c r="F54" s="100">
        <v>1</v>
      </c>
      <c r="G54" s="100">
        <v>0</v>
      </c>
      <c r="H54" s="100"/>
      <c r="I54" s="107">
        <f t="shared" si="6"/>
        <v>0</v>
      </c>
      <c r="J54" s="108" t="e">
        <f t="shared" si="7"/>
        <v>#DIV/0!</v>
      </c>
    </row>
    <row r="55" spans="1:10">
      <c r="A55" s="96"/>
      <c r="B55" s="97"/>
      <c r="C55" s="98"/>
      <c r="D55" s="94" t="s">
        <v>467</v>
      </c>
      <c r="E55" s="99">
        <v>327744</v>
      </c>
      <c r="F55" s="100">
        <v>221000</v>
      </c>
      <c r="G55" s="100">
        <v>0</v>
      </c>
      <c r="H55" s="100">
        <v>0</v>
      </c>
      <c r="I55" s="107">
        <f t="shared" si="6"/>
        <v>0</v>
      </c>
      <c r="J55" s="108" t="e">
        <f t="shared" si="7"/>
        <v>#DIV/0!</v>
      </c>
    </row>
    <row r="56" spans="1:10">
      <c r="A56" s="96" t="s">
        <v>146</v>
      </c>
      <c r="B56" s="97" t="s">
        <v>147</v>
      </c>
      <c r="C56" s="98"/>
      <c r="D56" s="94" t="s">
        <v>357</v>
      </c>
      <c r="E56" s="99"/>
      <c r="F56" s="100">
        <v>1</v>
      </c>
      <c r="G56" s="100"/>
      <c r="H56" s="100"/>
      <c r="I56" s="107">
        <f t="shared" si="6"/>
        <v>0</v>
      </c>
      <c r="J56" s="108" t="e">
        <f t="shared" si="7"/>
        <v>#DIV/0!</v>
      </c>
    </row>
    <row r="57" spans="1:10">
      <c r="A57" s="96"/>
      <c r="B57" s="97"/>
      <c r="C57" s="98"/>
      <c r="D57" s="94" t="s">
        <v>467</v>
      </c>
      <c r="E57" s="99">
        <v>0</v>
      </c>
      <c r="F57" s="100">
        <v>376000</v>
      </c>
      <c r="G57" s="100">
        <v>0</v>
      </c>
      <c r="H57" s="100">
        <v>0</v>
      </c>
      <c r="I57" s="107">
        <f t="shared" si="6"/>
        <v>0</v>
      </c>
      <c r="J57" s="108" t="e">
        <f t="shared" si="7"/>
        <v>#DIV/0!</v>
      </c>
    </row>
    <row r="58" spans="1:10">
      <c r="A58" s="96" t="s">
        <v>148</v>
      </c>
      <c r="B58" s="97" t="s">
        <v>149</v>
      </c>
      <c r="C58" s="98"/>
      <c r="D58" s="94" t="s">
        <v>357</v>
      </c>
      <c r="E58" s="99">
        <v>1</v>
      </c>
      <c r="F58" s="100">
        <v>1</v>
      </c>
      <c r="G58" s="100">
        <v>1</v>
      </c>
      <c r="H58" s="100">
        <v>1</v>
      </c>
      <c r="I58" s="107">
        <f t="shared" si="6"/>
        <v>0</v>
      </c>
      <c r="J58" s="108">
        <f t="shared" si="7"/>
        <v>100</v>
      </c>
    </row>
    <row r="59" spans="1:10">
      <c r="A59" s="96"/>
      <c r="B59" s="97"/>
      <c r="C59" s="98"/>
      <c r="D59" s="94" t="s">
        <v>467</v>
      </c>
      <c r="E59" s="99">
        <v>492646</v>
      </c>
      <c r="F59" s="100">
        <v>300000</v>
      </c>
      <c r="G59" s="100">
        <v>500000</v>
      </c>
      <c r="H59" s="100">
        <v>500000</v>
      </c>
      <c r="I59" s="107">
        <f t="shared" si="6"/>
        <v>0</v>
      </c>
      <c r="J59" s="108">
        <f t="shared" si="7"/>
        <v>100</v>
      </c>
    </row>
    <row r="60" ht="22.5" customHeight="1" spans="1:10">
      <c r="A60" s="96" t="s">
        <v>152</v>
      </c>
      <c r="B60" s="97" t="s">
        <v>153</v>
      </c>
      <c r="C60" s="98"/>
      <c r="D60" s="94" t="s">
        <v>357</v>
      </c>
      <c r="E60" s="99"/>
      <c r="F60" s="100">
        <v>1</v>
      </c>
      <c r="G60" s="100"/>
      <c r="H60" s="100"/>
      <c r="I60" s="107">
        <f t="shared" si="6"/>
        <v>0</v>
      </c>
      <c r="J60" s="108" t="e">
        <f t="shared" si="7"/>
        <v>#DIV/0!</v>
      </c>
    </row>
    <row r="61" spans="1:10">
      <c r="A61" s="96"/>
      <c r="B61" s="97"/>
      <c r="C61" s="98"/>
      <c r="D61" s="94" t="s">
        <v>467</v>
      </c>
      <c r="E61" s="99">
        <v>0</v>
      </c>
      <c r="F61" s="100">
        <v>3212000</v>
      </c>
      <c r="G61" s="100">
        <v>0</v>
      </c>
      <c r="H61" s="100">
        <v>0</v>
      </c>
      <c r="I61" s="107">
        <f t="shared" si="6"/>
        <v>0</v>
      </c>
      <c r="J61" s="108" t="e">
        <f t="shared" si="7"/>
        <v>#DIV/0!</v>
      </c>
    </row>
    <row r="62" spans="1:10">
      <c r="A62" s="96" t="s">
        <v>156</v>
      </c>
      <c r="B62" s="97" t="s">
        <v>157</v>
      </c>
      <c r="C62" s="98"/>
      <c r="D62" s="94" t="s">
        <v>359</v>
      </c>
      <c r="E62" s="99">
        <v>453</v>
      </c>
      <c r="F62" s="100">
        <v>873</v>
      </c>
      <c r="G62" s="100">
        <v>905</v>
      </c>
      <c r="H62" s="100">
        <v>905</v>
      </c>
      <c r="I62" s="107">
        <f t="shared" si="6"/>
        <v>0</v>
      </c>
      <c r="J62" s="108">
        <f t="shared" si="7"/>
        <v>100</v>
      </c>
    </row>
    <row r="63" spans="1:10">
      <c r="A63" s="96"/>
      <c r="B63" s="97"/>
      <c r="C63" s="98"/>
      <c r="D63" s="94" t="s">
        <v>467</v>
      </c>
      <c r="E63" s="99">
        <v>32748910</v>
      </c>
      <c r="F63" s="100">
        <v>63200280</v>
      </c>
      <c r="G63" s="100">
        <v>65513793</v>
      </c>
      <c r="H63" s="100">
        <v>65513793</v>
      </c>
      <c r="I63" s="107">
        <f t="shared" si="6"/>
        <v>0</v>
      </c>
      <c r="J63" s="108">
        <f t="shared" si="7"/>
        <v>100</v>
      </c>
    </row>
    <row r="64" ht="18" spans="1:10">
      <c r="A64" s="96" t="s">
        <v>158</v>
      </c>
      <c r="B64" s="97" t="s">
        <v>159</v>
      </c>
      <c r="C64" s="98"/>
      <c r="D64" s="94" t="s">
        <v>360</v>
      </c>
      <c r="E64" s="99">
        <v>1</v>
      </c>
      <c r="F64" s="100">
        <v>1</v>
      </c>
      <c r="G64" s="100"/>
      <c r="H64" s="100"/>
      <c r="I64" s="107">
        <f t="shared" si="6"/>
        <v>0</v>
      </c>
      <c r="J64" s="108" t="e">
        <f t="shared" si="7"/>
        <v>#DIV/0!</v>
      </c>
    </row>
    <row r="65" spans="1:10">
      <c r="A65" s="96"/>
      <c r="B65" s="97"/>
      <c r="C65" s="98"/>
      <c r="D65" s="94" t="s">
        <v>467</v>
      </c>
      <c r="E65" s="99">
        <v>630000</v>
      </c>
      <c r="F65" s="100">
        <v>3494000</v>
      </c>
      <c r="G65" s="100">
        <v>0</v>
      </c>
      <c r="H65" s="100">
        <v>0</v>
      </c>
      <c r="I65" s="107">
        <f t="shared" si="6"/>
        <v>0</v>
      </c>
      <c r="J65" s="108" t="e">
        <f t="shared" si="7"/>
        <v>#DIV/0!</v>
      </c>
    </row>
    <row r="66" ht="18" spans="1:10">
      <c r="A66" s="96" t="s">
        <v>160</v>
      </c>
      <c r="B66" s="97" t="s">
        <v>361</v>
      </c>
      <c r="C66" s="98"/>
      <c r="D66" s="94" t="s">
        <v>357</v>
      </c>
      <c r="E66" s="99">
        <v>1</v>
      </c>
      <c r="F66" s="100">
        <v>1</v>
      </c>
      <c r="G66" s="100">
        <v>1</v>
      </c>
      <c r="H66" s="100">
        <v>1</v>
      </c>
      <c r="I66" s="107">
        <f t="shared" si="6"/>
        <v>0</v>
      </c>
      <c r="J66" s="108">
        <f t="shared" si="7"/>
        <v>100</v>
      </c>
    </row>
    <row r="67" spans="1:10">
      <c r="A67" s="96"/>
      <c r="B67" s="97"/>
      <c r="C67" s="98"/>
      <c r="D67" s="94" t="s">
        <v>467</v>
      </c>
      <c r="E67" s="99">
        <v>385000</v>
      </c>
      <c r="F67" s="100">
        <v>910000</v>
      </c>
      <c r="G67" s="100">
        <v>910000</v>
      </c>
      <c r="H67" s="100">
        <v>910000</v>
      </c>
      <c r="I67" s="107">
        <f t="shared" si="6"/>
        <v>0</v>
      </c>
      <c r="J67" s="108">
        <f t="shared" si="7"/>
        <v>100</v>
      </c>
    </row>
    <row r="68" spans="1:10">
      <c r="A68" s="96" t="s">
        <v>162</v>
      </c>
      <c r="B68" s="97" t="s">
        <v>163</v>
      </c>
      <c r="C68" s="98"/>
      <c r="D68" s="94" t="s">
        <v>362</v>
      </c>
      <c r="E68" s="99">
        <v>186</v>
      </c>
      <c r="F68" s="100">
        <v>193</v>
      </c>
      <c r="G68" s="100">
        <v>434</v>
      </c>
      <c r="H68" s="100">
        <v>434</v>
      </c>
      <c r="I68" s="107">
        <f t="shared" si="6"/>
        <v>0</v>
      </c>
      <c r="J68" s="108">
        <f t="shared" si="7"/>
        <v>100</v>
      </c>
    </row>
    <row r="69" spans="1:10">
      <c r="A69" s="96"/>
      <c r="B69" s="97"/>
      <c r="C69" s="98"/>
      <c r="D69" s="94" t="s">
        <v>467</v>
      </c>
      <c r="E69" s="99">
        <v>15450000</v>
      </c>
      <c r="F69" s="100">
        <v>16000000</v>
      </c>
      <c r="G69" s="100">
        <v>36000000</v>
      </c>
      <c r="H69" s="100">
        <v>35931970</v>
      </c>
      <c r="I69" s="107">
        <f t="shared" si="6"/>
        <v>68030</v>
      </c>
      <c r="J69" s="108">
        <f t="shared" si="7"/>
        <v>99.8110277777778</v>
      </c>
    </row>
    <row r="70" spans="1:10">
      <c r="A70" s="96" t="s">
        <v>168</v>
      </c>
      <c r="B70" s="97" t="s">
        <v>169</v>
      </c>
      <c r="C70" s="98"/>
      <c r="D70" s="94" t="s">
        <v>357</v>
      </c>
      <c r="E70" s="99">
        <v>1</v>
      </c>
      <c r="F70" s="100">
        <v>1</v>
      </c>
      <c r="G70" s="100">
        <v>1</v>
      </c>
      <c r="H70" s="100">
        <v>1</v>
      </c>
      <c r="I70" s="107">
        <f t="shared" si="6"/>
        <v>0</v>
      </c>
      <c r="J70" s="108">
        <f t="shared" si="7"/>
        <v>100</v>
      </c>
    </row>
    <row r="71" spans="1:10">
      <c r="A71" s="96"/>
      <c r="B71" s="97"/>
      <c r="C71" s="98"/>
      <c r="D71" s="94" t="s">
        <v>467</v>
      </c>
      <c r="E71" s="99">
        <v>151000</v>
      </c>
      <c r="F71" s="100">
        <v>319500</v>
      </c>
      <c r="G71" s="100">
        <v>470453</v>
      </c>
      <c r="H71" s="100">
        <v>470453</v>
      </c>
      <c r="I71" s="107">
        <f t="shared" si="6"/>
        <v>0</v>
      </c>
      <c r="J71" s="108">
        <f t="shared" si="7"/>
        <v>100</v>
      </c>
    </row>
    <row r="72" spans="1:10">
      <c r="A72" s="111" t="s">
        <v>166</v>
      </c>
      <c r="B72" s="112" t="s">
        <v>167</v>
      </c>
      <c r="C72" s="98"/>
      <c r="D72" s="94" t="s">
        <v>357</v>
      </c>
      <c r="E72" s="99">
        <v>0</v>
      </c>
      <c r="F72" s="100">
        <v>0</v>
      </c>
      <c r="G72" s="100">
        <v>1</v>
      </c>
      <c r="H72" s="100">
        <v>1</v>
      </c>
      <c r="I72" s="107">
        <f t="shared" si="6"/>
        <v>0</v>
      </c>
      <c r="J72" s="108">
        <f t="shared" si="7"/>
        <v>100</v>
      </c>
    </row>
    <row r="73" spans="1:10">
      <c r="A73" s="96"/>
      <c r="B73" s="97"/>
      <c r="C73" s="98"/>
      <c r="D73" s="94" t="s">
        <v>467</v>
      </c>
      <c r="E73" s="99">
        <v>0</v>
      </c>
      <c r="F73" s="100">
        <v>0</v>
      </c>
      <c r="G73" s="100">
        <v>74400</v>
      </c>
      <c r="H73" s="100">
        <v>74400</v>
      </c>
      <c r="I73" s="107">
        <f t="shared" si="6"/>
        <v>0</v>
      </c>
      <c r="J73" s="108">
        <f t="shared" si="7"/>
        <v>100</v>
      </c>
    </row>
    <row r="74" spans="1:10">
      <c r="A74" s="96" t="s">
        <v>175</v>
      </c>
      <c r="B74" s="97" t="s">
        <v>472</v>
      </c>
      <c r="C74" s="98"/>
      <c r="D74" s="94" t="s">
        <v>357</v>
      </c>
      <c r="E74" s="99"/>
      <c r="F74" s="100"/>
      <c r="G74" s="100">
        <v>0</v>
      </c>
      <c r="H74" s="100"/>
      <c r="I74" s="107">
        <f t="shared" si="6"/>
        <v>0</v>
      </c>
      <c r="J74" s="108" t="e">
        <f t="shared" si="7"/>
        <v>#DIV/0!</v>
      </c>
    </row>
    <row r="75" spans="1:10">
      <c r="A75" s="96"/>
      <c r="B75" s="97"/>
      <c r="C75" s="98"/>
      <c r="D75" s="94" t="s">
        <v>467</v>
      </c>
      <c r="E75" s="99">
        <v>0</v>
      </c>
      <c r="F75" s="100">
        <v>0</v>
      </c>
      <c r="G75" s="100">
        <v>0</v>
      </c>
      <c r="H75" s="100">
        <v>0</v>
      </c>
      <c r="I75" s="107">
        <f t="shared" si="6"/>
        <v>0</v>
      </c>
      <c r="J75" s="108" t="e">
        <f t="shared" si="7"/>
        <v>#DIV/0!</v>
      </c>
    </row>
    <row r="76" spans="1:10">
      <c r="A76" s="96" t="s">
        <v>172</v>
      </c>
      <c r="B76" s="97" t="s">
        <v>173</v>
      </c>
      <c r="C76" s="98"/>
      <c r="D76" s="94" t="s">
        <v>357</v>
      </c>
      <c r="E76" s="99"/>
      <c r="F76" s="100"/>
      <c r="G76" s="100">
        <v>1</v>
      </c>
      <c r="H76" s="100">
        <v>1</v>
      </c>
      <c r="I76" s="107">
        <f t="shared" si="6"/>
        <v>0</v>
      </c>
      <c r="J76" s="108">
        <f t="shared" si="7"/>
        <v>100</v>
      </c>
    </row>
    <row r="77" spans="1:10">
      <c r="A77" s="96"/>
      <c r="B77" s="97"/>
      <c r="C77" s="98"/>
      <c r="D77" s="94" t="s">
        <v>467</v>
      </c>
      <c r="E77" s="99">
        <v>0</v>
      </c>
      <c r="F77" s="100">
        <v>0</v>
      </c>
      <c r="G77" s="100">
        <v>369880</v>
      </c>
      <c r="H77" s="100">
        <v>369877</v>
      </c>
      <c r="I77" s="107">
        <f t="shared" si="6"/>
        <v>3</v>
      </c>
      <c r="J77" s="108">
        <f t="shared" si="7"/>
        <v>99.9991889261382</v>
      </c>
    </row>
    <row r="78" spans="1:10">
      <c r="A78" s="96" t="s">
        <v>174</v>
      </c>
      <c r="B78" s="97" t="s">
        <v>363</v>
      </c>
      <c r="C78" s="98"/>
      <c r="D78" s="94" t="s">
        <v>357</v>
      </c>
      <c r="E78" s="99"/>
      <c r="F78" s="100"/>
      <c r="G78" s="100">
        <v>1</v>
      </c>
      <c r="H78" s="100">
        <v>1</v>
      </c>
      <c r="I78" s="107">
        <f t="shared" si="6"/>
        <v>0</v>
      </c>
      <c r="J78" s="108">
        <f t="shared" si="7"/>
        <v>100</v>
      </c>
    </row>
    <row r="79" spans="1:10">
      <c r="A79" s="96"/>
      <c r="B79" s="97"/>
      <c r="C79" s="98"/>
      <c r="D79" s="94" t="s">
        <v>467</v>
      </c>
      <c r="E79" s="99">
        <v>0</v>
      </c>
      <c r="F79" s="100">
        <v>0</v>
      </c>
      <c r="G79" s="100">
        <v>208340</v>
      </c>
      <c r="H79" s="100">
        <v>208340</v>
      </c>
      <c r="I79" s="107">
        <f t="shared" si="6"/>
        <v>0</v>
      </c>
      <c r="J79" s="108">
        <f t="shared" si="7"/>
        <v>100</v>
      </c>
    </row>
    <row r="80" spans="1:10">
      <c r="A80" s="96" t="s">
        <v>177</v>
      </c>
      <c r="B80" s="97" t="s">
        <v>473</v>
      </c>
      <c r="C80" s="98"/>
      <c r="D80" s="94" t="s">
        <v>365</v>
      </c>
      <c r="E80" s="99">
        <v>1285</v>
      </c>
      <c r="F80" s="100">
        <v>1622</v>
      </c>
      <c r="G80" s="100">
        <v>1258</v>
      </c>
      <c r="H80" s="100">
        <v>1258</v>
      </c>
      <c r="I80" s="107">
        <f t="shared" si="6"/>
        <v>0</v>
      </c>
      <c r="J80" s="108">
        <f t="shared" si="7"/>
        <v>100</v>
      </c>
    </row>
    <row r="81" spans="1:10">
      <c r="A81" s="96"/>
      <c r="B81" s="97"/>
      <c r="C81" s="98"/>
      <c r="D81" s="94" t="s">
        <v>467</v>
      </c>
      <c r="E81" s="99">
        <v>93848000</v>
      </c>
      <c r="F81" s="100">
        <v>118434000</v>
      </c>
      <c r="G81" s="100">
        <v>91894218</v>
      </c>
      <c r="H81" s="100">
        <v>91894218</v>
      </c>
      <c r="I81" s="107">
        <f t="shared" si="6"/>
        <v>0</v>
      </c>
      <c r="J81" s="108">
        <f t="shared" si="7"/>
        <v>100</v>
      </c>
    </row>
    <row r="82" spans="1:10">
      <c r="A82" s="96" t="s">
        <v>179</v>
      </c>
      <c r="B82" s="97" t="s">
        <v>474</v>
      </c>
      <c r="C82" s="98"/>
      <c r="D82" s="94" t="s">
        <v>365</v>
      </c>
      <c r="E82" s="99">
        <v>1454</v>
      </c>
      <c r="F82" s="100">
        <v>542</v>
      </c>
      <c r="G82" s="100">
        <v>542</v>
      </c>
      <c r="H82" s="100">
        <v>542</v>
      </c>
      <c r="I82" s="107">
        <f t="shared" si="6"/>
        <v>0</v>
      </c>
      <c r="J82" s="108">
        <f t="shared" si="7"/>
        <v>100</v>
      </c>
    </row>
    <row r="83" spans="1:10">
      <c r="A83" s="96"/>
      <c r="B83" s="97"/>
      <c r="C83" s="98"/>
      <c r="D83" s="94" t="s">
        <v>467</v>
      </c>
      <c r="E83" s="99">
        <v>140797982</v>
      </c>
      <c r="F83" s="100">
        <v>52590000</v>
      </c>
      <c r="G83" s="100">
        <v>52590000</v>
      </c>
      <c r="H83" s="100">
        <v>52584526</v>
      </c>
      <c r="I83" s="107">
        <f t="shared" si="6"/>
        <v>5474</v>
      </c>
      <c r="J83" s="108">
        <f t="shared" si="7"/>
        <v>99.9895911770299</v>
      </c>
    </row>
    <row r="84" ht="18" spans="1:10">
      <c r="A84" s="96" t="s">
        <v>189</v>
      </c>
      <c r="B84" s="97" t="s">
        <v>475</v>
      </c>
      <c r="C84" s="98"/>
      <c r="D84" s="94" t="s">
        <v>367</v>
      </c>
      <c r="E84" s="113">
        <v>40</v>
      </c>
      <c r="F84" s="114">
        <v>16</v>
      </c>
      <c r="G84" s="100">
        <v>221</v>
      </c>
      <c r="H84" s="100">
        <v>203</v>
      </c>
      <c r="I84" s="107">
        <f t="shared" si="6"/>
        <v>18</v>
      </c>
      <c r="J84" s="108">
        <f t="shared" si="7"/>
        <v>91.8552036199095</v>
      </c>
    </row>
    <row r="85" spans="1:10">
      <c r="A85" s="115"/>
      <c r="B85" s="116"/>
      <c r="C85" s="98"/>
      <c r="D85" s="94" t="s">
        <v>467</v>
      </c>
      <c r="E85" s="99">
        <v>2773452</v>
      </c>
      <c r="F85" s="100">
        <v>1150000</v>
      </c>
      <c r="G85" s="100">
        <v>15350957</v>
      </c>
      <c r="H85" s="100">
        <v>14102176</v>
      </c>
      <c r="I85" s="107">
        <f t="shared" si="6"/>
        <v>1248781</v>
      </c>
      <c r="J85" s="108">
        <f t="shared" si="7"/>
        <v>91.865126063476</v>
      </c>
    </row>
    <row r="86" ht="21" spans="1:10">
      <c r="A86" s="117" t="s">
        <v>191</v>
      </c>
      <c r="B86" s="118" t="s">
        <v>192</v>
      </c>
      <c r="C86" s="119"/>
      <c r="D86" s="94" t="s">
        <v>360</v>
      </c>
      <c r="E86" s="99">
        <v>0</v>
      </c>
      <c r="F86" s="100">
        <v>0</v>
      </c>
      <c r="G86" s="100">
        <v>1</v>
      </c>
      <c r="H86" s="100">
        <v>1</v>
      </c>
      <c r="I86" s="107">
        <f t="shared" si="6"/>
        <v>0</v>
      </c>
      <c r="J86" s="108">
        <f t="shared" si="7"/>
        <v>100</v>
      </c>
    </row>
    <row r="87" spans="1:10">
      <c r="A87" s="120"/>
      <c r="B87" s="121"/>
      <c r="C87" s="98"/>
      <c r="D87" s="94" t="s">
        <v>467</v>
      </c>
      <c r="E87" s="99">
        <v>0</v>
      </c>
      <c r="F87" s="100"/>
      <c r="G87" s="100">
        <v>150000</v>
      </c>
      <c r="H87" s="100">
        <v>150000</v>
      </c>
      <c r="I87" s="107">
        <f t="shared" ref="I87" si="8">G87-H87</f>
        <v>0</v>
      </c>
      <c r="J87" s="108">
        <f t="shared" ref="J87" si="9">H87/G87*100</f>
        <v>100</v>
      </c>
    </row>
    <row r="88" spans="1:10">
      <c r="A88" s="96" t="s">
        <v>183</v>
      </c>
      <c r="B88" s="97" t="s">
        <v>476</v>
      </c>
      <c r="C88" s="98"/>
      <c r="D88" s="94" t="s">
        <v>360</v>
      </c>
      <c r="E88" s="99">
        <v>1</v>
      </c>
      <c r="F88" s="100">
        <v>1</v>
      </c>
      <c r="G88" s="100">
        <v>1</v>
      </c>
      <c r="H88" s="100">
        <v>1</v>
      </c>
      <c r="I88" s="107">
        <f t="shared" si="6"/>
        <v>0</v>
      </c>
      <c r="J88" s="108">
        <f t="shared" si="7"/>
        <v>100</v>
      </c>
    </row>
    <row r="89" spans="1:10">
      <c r="A89" s="115"/>
      <c r="B89" s="122"/>
      <c r="C89" s="118"/>
      <c r="D89" s="94" t="s">
        <v>467</v>
      </c>
      <c r="E89" s="99">
        <v>1330000</v>
      </c>
      <c r="F89" s="100">
        <v>1192200</v>
      </c>
      <c r="G89" s="100">
        <v>1192200</v>
      </c>
      <c r="H89" s="100">
        <v>1192196</v>
      </c>
      <c r="I89" s="107">
        <f t="shared" si="6"/>
        <v>4</v>
      </c>
      <c r="J89" s="108">
        <f t="shared" si="7"/>
        <v>99.9996644858245</v>
      </c>
    </row>
    <row r="90" spans="1:10">
      <c r="A90" s="96" t="s">
        <v>185</v>
      </c>
      <c r="B90" s="97" t="s">
        <v>477</v>
      </c>
      <c r="C90" s="98"/>
      <c r="D90" s="94" t="s">
        <v>360</v>
      </c>
      <c r="E90" s="99"/>
      <c r="F90" s="100">
        <v>1</v>
      </c>
      <c r="G90" s="100">
        <v>1</v>
      </c>
      <c r="H90" s="100">
        <v>1</v>
      </c>
      <c r="I90" s="107">
        <f t="shared" si="6"/>
        <v>0</v>
      </c>
      <c r="J90" s="108">
        <f t="shared" si="7"/>
        <v>100</v>
      </c>
    </row>
    <row r="91" spans="1:10">
      <c r="A91" s="96"/>
      <c r="B91" s="97"/>
      <c r="C91" s="98"/>
      <c r="D91" s="94" t="s">
        <v>467</v>
      </c>
      <c r="E91" s="99">
        <v>0</v>
      </c>
      <c r="F91" s="100">
        <v>251600</v>
      </c>
      <c r="G91" s="100">
        <v>251600</v>
      </c>
      <c r="H91" s="100">
        <v>251555</v>
      </c>
      <c r="I91" s="107">
        <f t="shared" si="6"/>
        <v>45</v>
      </c>
      <c r="J91" s="108">
        <f t="shared" si="7"/>
        <v>99.9821144674086</v>
      </c>
    </row>
    <row r="92" spans="1:10">
      <c r="A92" s="96" t="s">
        <v>205</v>
      </c>
      <c r="B92" s="97" t="s">
        <v>478</v>
      </c>
      <c r="C92" s="98"/>
      <c r="D92" s="94" t="s">
        <v>357</v>
      </c>
      <c r="E92" s="99"/>
      <c r="F92" s="100"/>
      <c r="G92" s="100">
        <v>1</v>
      </c>
      <c r="H92" s="100">
        <v>1</v>
      </c>
      <c r="I92" s="107">
        <f t="shared" si="6"/>
        <v>0</v>
      </c>
      <c r="J92" s="108">
        <f t="shared" si="7"/>
        <v>100</v>
      </c>
    </row>
    <row r="93" spans="1:10">
      <c r="A93" s="96"/>
      <c r="B93" s="97"/>
      <c r="C93" s="98"/>
      <c r="D93" s="94" t="s">
        <v>467</v>
      </c>
      <c r="E93" s="99">
        <v>0</v>
      </c>
      <c r="F93" s="100">
        <v>0</v>
      </c>
      <c r="G93" s="100">
        <v>77850</v>
      </c>
      <c r="H93" s="100">
        <v>77844</v>
      </c>
      <c r="I93" s="107">
        <f t="shared" si="6"/>
        <v>6</v>
      </c>
      <c r="J93" s="108">
        <f t="shared" si="7"/>
        <v>99.9922928709056</v>
      </c>
    </row>
    <row r="94" spans="1:10">
      <c r="A94" s="96" t="s">
        <v>209</v>
      </c>
      <c r="B94" s="97" t="s">
        <v>479</v>
      </c>
      <c r="C94" s="98"/>
      <c r="D94" s="94" t="s">
        <v>369</v>
      </c>
      <c r="E94" s="99">
        <v>3</v>
      </c>
      <c r="F94" s="100">
        <v>57</v>
      </c>
      <c r="G94" s="100">
        <v>57</v>
      </c>
      <c r="H94" s="100">
        <v>57</v>
      </c>
      <c r="I94" s="107">
        <f t="shared" si="6"/>
        <v>0</v>
      </c>
      <c r="J94" s="108">
        <f t="shared" si="7"/>
        <v>100</v>
      </c>
    </row>
    <row r="95" spans="1:10">
      <c r="A95" s="96"/>
      <c r="B95" s="97"/>
      <c r="C95" s="98"/>
      <c r="D95" s="94" t="s">
        <v>467</v>
      </c>
      <c r="E95" s="99">
        <v>14064000</v>
      </c>
      <c r="F95" s="100">
        <v>110000000</v>
      </c>
      <c r="G95" s="100">
        <v>107037100</v>
      </c>
      <c r="H95" s="100">
        <v>107037072</v>
      </c>
      <c r="I95" s="107">
        <f t="shared" si="6"/>
        <v>28</v>
      </c>
      <c r="J95" s="108">
        <f t="shared" si="7"/>
        <v>99.9999738408458</v>
      </c>
    </row>
    <row r="96" ht="18" spans="1:10">
      <c r="A96" s="96" t="s">
        <v>268</v>
      </c>
      <c r="B96" s="97" t="s">
        <v>370</v>
      </c>
      <c r="C96" s="98"/>
      <c r="D96" s="94" t="s">
        <v>371</v>
      </c>
      <c r="E96" s="99">
        <v>339</v>
      </c>
      <c r="F96" s="100">
        <v>2905</v>
      </c>
      <c r="G96" s="100">
        <v>357</v>
      </c>
      <c r="H96" s="100">
        <v>357</v>
      </c>
      <c r="I96" s="107">
        <f t="shared" si="6"/>
        <v>0</v>
      </c>
      <c r="J96" s="108">
        <f t="shared" si="7"/>
        <v>100</v>
      </c>
    </row>
    <row r="97" spans="1:10">
      <c r="A97" s="96"/>
      <c r="B97" s="97"/>
      <c r="C97" s="98"/>
      <c r="D97" s="94" t="s">
        <v>467</v>
      </c>
      <c r="E97" s="99">
        <v>20829160</v>
      </c>
      <c r="F97" s="100">
        <v>178671000</v>
      </c>
      <c r="G97" s="100">
        <v>22000000</v>
      </c>
      <c r="H97" s="100">
        <v>22000000</v>
      </c>
      <c r="I97" s="107">
        <f t="shared" si="6"/>
        <v>0</v>
      </c>
      <c r="J97" s="108">
        <f t="shared" si="7"/>
        <v>100</v>
      </c>
    </row>
    <row r="98" ht="18" spans="1:10">
      <c r="A98" s="96" t="s">
        <v>217</v>
      </c>
      <c r="B98" s="97" t="s">
        <v>480</v>
      </c>
      <c r="C98" s="98"/>
      <c r="D98" s="94" t="s">
        <v>357</v>
      </c>
      <c r="E98" s="99"/>
      <c r="F98" s="100"/>
      <c r="G98" s="100">
        <v>0</v>
      </c>
      <c r="H98" s="100"/>
      <c r="I98" s="107">
        <f t="shared" si="6"/>
        <v>0</v>
      </c>
      <c r="J98" s="108" t="e">
        <f t="shared" si="7"/>
        <v>#DIV/0!</v>
      </c>
    </row>
    <row r="99" spans="1:10">
      <c r="A99" s="96"/>
      <c r="B99" s="97"/>
      <c r="C99" s="98"/>
      <c r="D99" s="94" t="s">
        <v>467</v>
      </c>
      <c r="E99" s="99">
        <v>0</v>
      </c>
      <c r="F99" s="100">
        <v>0</v>
      </c>
      <c r="G99" s="100">
        <v>0</v>
      </c>
      <c r="H99" s="100">
        <v>0</v>
      </c>
      <c r="I99" s="107">
        <f t="shared" si="6"/>
        <v>0</v>
      </c>
      <c r="J99" s="108" t="e">
        <f t="shared" si="7"/>
        <v>#DIV/0!</v>
      </c>
    </row>
    <row r="100" ht="18" spans="1:10">
      <c r="A100" s="96" t="s">
        <v>213</v>
      </c>
      <c r="B100" s="97" t="s">
        <v>481</v>
      </c>
      <c r="C100" s="98"/>
      <c r="D100" s="94" t="s">
        <v>357</v>
      </c>
      <c r="E100" s="99"/>
      <c r="F100" s="100"/>
      <c r="G100" s="100">
        <v>1</v>
      </c>
      <c r="H100" s="100">
        <v>1</v>
      </c>
      <c r="I100" s="107">
        <f t="shared" si="6"/>
        <v>0</v>
      </c>
      <c r="J100" s="108">
        <f t="shared" si="7"/>
        <v>100</v>
      </c>
    </row>
    <row r="101" spans="1:10">
      <c r="A101" s="96"/>
      <c r="B101" s="97"/>
      <c r="C101" s="98"/>
      <c r="D101" s="94" t="s">
        <v>467</v>
      </c>
      <c r="E101" s="99">
        <v>0</v>
      </c>
      <c r="F101" s="100">
        <v>0</v>
      </c>
      <c r="G101" s="100">
        <v>989000</v>
      </c>
      <c r="H101" s="100">
        <v>986366</v>
      </c>
      <c r="I101" s="107">
        <f t="shared" si="6"/>
        <v>2634</v>
      </c>
      <c r="J101" s="108">
        <f t="shared" si="7"/>
        <v>99.7336703741153</v>
      </c>
    </row>
    <row r="102" ht="18" spans="1:10">
      <c r="A102" s="96" t="s">
        <v>215</v>
      </c>
      <c r="B102" s="97" t="s">
        <v>482</v>
      </c>
      <c r="C102" s="98"/>
      <c r="D102" s="94" t="s">
        <v>357</v>
      </c>
      <c r="E102" s="99"/>
      <c r="F102" s="100"/>
      <c r="G102" s="100">
        <v>1</v>
      </c>
      <c r="H102" s="100">
        <v>1</v>
      </c>
      <c r="I102" s="107">
        <f t="shared" si="6"/>
        <v>0</v>
      </c>
      <c r="J102" s="108">
        <f t="shared" si="7"/>
        <v>100</v>
      </c>
    </row>
    <row r="103" spans="1:10">
      <c r="A103" s="96"/>
      <c r="B103" s="97"/>
      <c r="C103" s="98"/>
      <c r="D103" s="94" t="s">
        <v>467</v>
      </c>
      <c r="E103" s="99">
        <v>0</v>
      </c>
      <c r="F103" s="100">
        <v>0</v>
      </c>
      <c r="G103" s="100">
        <v>358797</v>
      </c>
      <c r="H103" s="100">
        <v>358797</v>
      </c>
      <c r="I103" s="107">
        <f t="shared" ref="I103:I109" si="10">G103-H103</f>
        <v>0</v>
      </c>
      <c r="J103" s="108">
        <f t="shared" ref="J103:J109" si="11">H103/G103*100</f>
        <v>100</v>
      </c>
    </row>
    <row r="104" spans="1:10">
      <c r="A104" s="96" t="s">
        <v>270</v>
      </c>
      <c r="B104" s="97" t="s">
        <v>483</v>
      </c>
      <c r="C104" s="98"/>
      <c r="D104" s="94" t="s">
        <v>380</v>
      </c>
      <c r="E104" s="99"/>
      <c r="F104" s="100">
        <v>1236</v>
      </c>
      <c r="G104" s="100">
        <v>1236</v>
      </c>
      <c r="H104" s="100">
        <v>1273</v>
      </c>
      <c r="I104" s="107">
        <f t="shared" si="10"/>
        <v>-37</v>
      </c>
      <c r="J104" s="108">
        <f t="shared" si="11"/>
        <v>102.993527508091</v>
      </c>
    </row>
    <row r="105" spans="1:10">
      <c r="A105" s="96"/>
      <c r="B105" s="97"/>
      <c r="C105" s="98"/>
      <c r="D105" s="94" t="s">
        <v>467</v>
      </c>
      <c r="E105" s="99">
        <v>0</v>
      </c>
      <c r="F105" s="100">
        <v>76027000</v>
      </c>
      <c r="G105" s="100">
        <v>76027000</v>
      </c>
      <c r="H105" s="100">
        <v>78316760</v>
      </c>
      <c r="I105" s="107">
        <f t="shared" si="10"/>
        <v>-2289760</v>
      </c>
      <c r="J105" s="108">
        <f t="shared" si="11"/>
        <v>103.011772133584</v>
      </c>
    </row>
    <row r="106" ht="18" spans="1:10">
      <c r="A106" s="96" t="s">
        <v>134</v>
      </c>
      <c r="B106" s="97" t="s">
        <v>135</v>
      </c>
      <c r="C106" s="98"/>
      <c r="D106" s="94" t="s">
        <v>354</v>
      </c>
      <c r="E106" s="99"/>
      <c r="F106" s="100">
        <v>0</v>
      </c>
      <c r="G106" s="100">
        <v>1462</v>
      </c>
      <c r="H106" s="100">
        <v>1462</v>
      </c>
      <c r="I106" s="107">
        <f t="shared" si="10"/>
        <v>0</v>
      </c>
      <c r="J106" s="108">
        <f t="shared" si="11"/>
        <v>100</v>
      </c>
    </row>
    <row r="107" spans="1:10">
      <c r="A107" s="96"/>
      <c r="B107" s="97"/>
      <c r="C107" s="98"/>
      <c r="D107" s="94" t="s">
        <v>467</v>
      </c>
      <c r="E107" s="99"/>
      <c r="F107" s="100">
        <v>0</v>
      </c>
      <c r="G107" s="100">
        <v>3690000</v>
      </c>
      <c r="H107" s="100">
        <v>3690000</v>
      </c>
      <c r="I107" s="107">
        <f t="shared" si="10"/>
        <v>0</v>
      </c>
      <c r="J107" s="108">
        <f t="shared" si="11"/>
        <v>100</v>
      </c>
    </row>
    <row r="108" spans="1:10">
      <c r="A108" s="96" t="s">
        <v>243</v>
      </c>
      <c r="B108" s="123" t="s">
        <v>383</v>
      </c>
      <c r="C108" s="98"/>
      <c r="D108" s="94" t="s">
        <v>379</v>
      </c>
      <c r="E108" s="99"/>
      <c r="F108" s="100">
        <v>0</v>
      </c>
      <c r="G108" s="100">
        <v>440</v>
      </c>
      <c r="H108" s="100">
        <v>440</v>
      </c>
      <c r="I108" s="107">
        <f t="shared" si="10"/>
        <v>0</v>
      </c>
      <c r="J108" s="108">
        <f t="shared" si="11"/>
        <v>100</v>
      </c>
    </row>
    <row r="109" spans="1:10">
      <c r="A109" s="96"/>
      <c r="B109" s="97"/>
      <c r="C109" s="98"/>
      <c r="D109" s="94" t="s">
        <v>467</v>
      </c>
      <c r="E109" s="99">
        <v>0</v>
      </c>
      <c r="F109" s="100"/>
      <c r="G109" s="100">
        <v>19362177</v>
      </c>
      <c r="H109" s="100">
        <v>19318080</v>
      </c>
      <c r="I109" s="107">
        <f t="shared" si="10"/>
        <v>44097</v>
      </c>
      <c r="J109" s="108">
        <f t="shared" si="11"/>
        <v>99.7722518495725</v>
      </c>
    </row>
    <row r="110" ht="17.25" spans="1:10">
      <c r="A110" s="70" t="s">
        <v>422</v>
      </c>
      <c r="B110" s="71"/>
      <c r="C110" s="84"/>
      <c r="D110" s="84"/>
      <c r="E110" s="84"/>
      <c r="F110" s="84"/>
      <c r="G110" s="84"/>
      <c r="H110" s="84"/>
      <c r="I110" s="84"/>
      <c r="J110" s="109"/>
    </row>
    <row r="111" ht="27" customHeight="1" spans="1:10">
      <c r="A111" s="85" t="s">
        <v>423</v>
      </c>
      <c r="B111" s="69" t="s">
        <v>484</v>
      </c>
      <c r="C111" s="69"/>
      <c r="D111" s="69"/>
      <c r="E111" s="69"/>
      <c r="F111" s="69"/>
      <c r="G111" s="69"/>
      <c r="H111" s="69"/>
      <c r="I111" s="69"/>
      <c r="J111" s="104"/>
    </row>
    <row r="112" spans="1:10">
      <c r="A112" s="86" t="s">
        <v>18</v>
      </c>
      <c r="B112" s="87" t="s">
        <v>485</v>
      </c>
      <c r="C112" s="83" t="s">
        <v>441</v>
      </c>
      <c r="D112" s="83"/>
      <c r="E112" s="81" t="s">
        <v>486</v>
      </c>
      <c r="F112" s="82" t="s">
        <v>487</v>
      </c>
      <c r="G112" s="83" t="s">
        <v>487</v>
      </c>
      <c r="H112" s="124">
        <v>2849</v>
      </c>
      <c r="I112" s="100">
        <f t="shared" ref="I112:I121" si="12">G112-H112</f>
        <v>51</v>
      </c>
      <c r="J112" s="108">
        <f t="shared" ref="J112:J121" si="13">H112/G112*100</f>
        <v>98.2413793103448</v>
      </c>
    </row>
    <row r="113" spans="1:10">
      <c r="A113" s="86" t="s">
        <v>18</v>
      </c>
      <c r="B113" s="87" t="s">
        <v>488</v>
      </c>
      <c r="C113" s="83"/>
      <c r="D113" s="83"/>
      <c r="E113" s="81" t="s">
        <v>489</v>
      </c>
      <c r="F113" s="82" t="s">
        <v>490</v>
      </c>
      <c r="G113" s="83" t="s">
        <v>490</v>
      </c>
      <c r="H113" s="124">
        <v>39035</v>
      </c>
      <c r="I113" s="100">
        <f t="shared" si="12"/>
        <v>-13852</v>
      </c>
      <c r="J113" s="108">
        <f t="shared" si="13"/>
        <v>155.005360759242</v>
      </c>
    </row>
    <row r="114" ht="24.75" customHeight="1" spans="1:10">
      <c r="A114" s="86" t="s">
        <v>18</v>
      </c>
      <c r="B114" s="87" t="s">
        <v>491</v>
      </c>
      <c r="C114" s="83"/>
      <c r="D114" s="83"/>
      <c r="E114" s="81" t="s">
        <v>492</v>
      </c>
      <c r="F114" s="82" t="s">
        <v>492</v>
      </c>
      <c r="G114" s="83" t="s">
        <v>492</v>
      </c>
      <c r="H114" s="124" t="s">
        <v>492</v>
      </c>
      <c r="I114" s="100">
        <f t="shared" si="12"/>
        <v>0</v>
      </c>
      <c r="J114" s="108">
        <f t="shared" si="13"/>
        <v>100</v>
      </c>
    </row>
    <row r="115" ht="24.75" customHeight="1" spans="1:10">
      <c r="A115" s="86" t="s">
        <v>18</v>
      </c>
      <c r="B115" s="87" t="s">
        <v>493</v>
      </c>
      <c r="C115" s="83"/>
      <c r="D115" s="83"/>
      <c r="E115" s="81" t="s">
        <v>494</v>
      </c>
      <c r="F115" s="82" t="s">
        <v>495</v>
      </c>
      <c r="G115" s="83" t="s">
        <v>495</v>
      </c>
      <c r="H115" s="124">
        <v>584</v>
      </c>
      <c r="I115" s="100">
        <f t="shared" si="12"/>
        <v>0</v>
      </c>
      <c r="J115" s="108">
        <f t="shared" si="13"/>
        <v>100</v>
      </c>
    </row>
    <row r="116" ht="24.75" customHeight="1" spans="1:10">
      <c r="A116" s="86" t="s">
        <v>18</v>
      </c>
      <c r="B116" s="87" t="s">
        <v>496</v>
      </c>
      <c r="C116" s="83"/>
      <c r="D116" s="83"/>
      <c r="E116" s="81" t="s">
        <v>497</v>
      </c>
      <c r="F116" s="82" t="s">
        <v>498</v>
      </c>
      <c r="G116" s="83" t="s">
        <v>498</v>
      </c>
      <c r="H116" s="124">
        <v>429</v>
      </c>
      <c r="I116" s="100">
        <f t="shared" si="12"/>
        <v>-8</v>
      </c>
      <c r="J116" s="108">
        <f t="shared" si="13"/>
        <v>101.900237529691</v>
      </c>
    </row>
    <row r="117" ht="27" customHeight="1" spans="1:10">
      <c r="A117" s="86" t="s">
        <v>18</v>
      </c>
      <c r="B117" s="87" t="s">
        <v>499</v>
      </c>
      <c r="C117" s="83"/>
      <c r="D117" s="83"/>
      <c r="E117" s="81" t="s">
        <v>500</v>
      </c>
      <c r="F117" s="82" t="s">
        <v>501</v>
      </c>
      <c r="G117" s="83" t="s">
        <v>501</v>
      </c>
      <c r="H117" s="124">
        <v>253</v>
      </c>
      <c r="I117" s="100">
        <f t="shared" si="12"/>
        <v>0</v>
      </c>
      <c r="J117" s="108">
        <f t="shared" si="13"/>
        <v>100</v>
      </c>
    </row>
    <row r="118" ht="20.25" customHeight="1" spans="1:10">
      <c r="A118" s="86" t="s">
        <v>502</v>
      </c>
      <c r="B118" s="87" t="s">
        <v>503</v>
      </c>
      <c r="C118" s="83"/>
      <c r="D118" s="83"/>
      <c r="E118" s="81" t="s">
        <v>504</v>
      </c>
      <c r="F118" s="82" t="s">
        <v>505</v>
      </c>
      <c r="G118" s="83" t="s">
        <v>505</v>
      </c>
      <c r="H118" s="124">
        <v>11868</v>
      </c>
      <c r="I118" s="100">
        <f t="shared" si="12"/>
        <v>-368</v>
      </c>
      <c r="J118" s="108">
        <f t="shared" si="13"/>
        <v>103.2</v>
      </c>
    </row>
    <row r="119" spans="1:10">
      <c r="A119" s="86" t="s">
        <v>18</v>
      </c>
      <c r="B119" s="87" t="s">
        <v>506</v>
      </c>
      <c r="C119" s="83"/>
      <c r="D119" s="83"/>
      <c r="E119" s="81" t="s">
        <v>507</v>
      </c>
      <c r="F119" s="82" t="s">
        <v>508</v>
      </c>
      <c r="G119" s="83" t="s">
        <v>508</v>
      </c>
      <c r="H119" s="124">
        <v>769</v>
      </c>
      <c r="I119" s="100">
        <f t="shared" si="12"/>
        <v>75</v>
      </c>
      <c r="J119" s="108">
        <f t="shared" si="13"/>
        <v>91.1137440758294</v>
      </c>
    </row>
    <row r="120" ht="27" customHeight="1" spans="1:10">
      <c r="A120" s="86" t="s">
        <v>18</v>
      </c>
      <c r="B120" s="87" t="s">
        <v>509</v>
      </c>
      <c r="C120" s="83"/>
      <c r="D120" s="83"/>
      <c r="E120" s="81" t="s">
        <v>510</v>
      </c>
      <c r="F120" s="82" t="s">
        <v>511</v>
      </c>
      <c r="G120" s="83" t="s">
        <v>511</v>
      </c>
      <c r="H120" s="83" t="s">
        <v>511</v>
      </c>
      <c r="I120" s="83" t="s">
        <v>511</v>
      </c>
      <c r="J120" s="108">
        <f t="shared" si="13"/>
        <v>100</v>
      </c>
    </row>
    <row r="121" ht="27" customHeight="1" spans="1:10">
      <c r="A121" s="86" t="s">
        <v>18</v>
      </c>
      <c r="B121" s="87" t="s">
        <v>512</v>
      </c>
      <c r="C121" s="83" t="s">
        <v>441</v>
      </c>
      <c r="D121" s="83"/>
      <c r="E121" s="81"/>
      <c r="F121" s="82" t="s">
        <v>513</v>
      </c>
      <c r="G121" s="83" t="s">
        <v>513</v>
      </c>
      <c r="H121" s="83" t="s">
        <v>513</v>
      </c>
      <c r="I121" s="83" t="s">
        <v>513</v>
      </c>
      <c r="J121" s="108" t="e">
        <f t="shared" si="13"/>
        <v>#VALUE!</v>
      </c>
    </row>
    <row r="122" ht="17.25" spans="1:10">
      <c r="A122" s="89" t="s">
        <v>464</v>
      </c>
      <c r="B122" s="90"/>
      <c r="C122" s="91"/>
      <c r="D122" s="91"/>
      <c r="E122" s="91"/>
      <c r="F122" s="91"/>
      <c r="G122" s="91"/>
      <c r="H122" s="91"/>
      <c r="I122" s="91"/>
      <c r="J122" s="110"/>
    </row>
    <row r="123" ht="15" spans="1:10">
      <c r="A123" s="73" t="s">
        <v>465</v>
      </c>
      <c r="B123" s="74" t="s">
        <v>466</v>
      </c>
      <c r="C123" s="84"/>
      <c r="D123" s="84"/>
      <c r="E123" s="84"/>
      <c r="F123" s="84"/>
      <c r="G123" s="84"/>
      <c r="H123" s="84"/>
      <c r="I123" s="84"/>
      <c r="J123" s="109"/>
    </row>
    <row r="124" ht="18" spans="1:10">
      <c r="A124" s="96" t="s">
        <v>99</v>
      </c>
      <c r="B124" s="97" t="s">
        <v>514</v>
      </c>
      <c r="C124" s="98"/>
      <c r="D124" s="101" t="s">
        <v>330</v>
      </c>
      <c r="E124" s="99">
        <v>42233</v>
      </c>
      <c r="F124" s="100">
        <f>'Aneski 3'!G14</f>
        <v>34969</v>
      </c>
      <c r="G124" s="100">
        <f>'Aneski 3'!J14</f>
        <v>38220</v>
      </c>
      <c r="H124" s="100">
        <f>'Aneski 3'!M14</f>
        <v>38195</v>
      </c>
      <c r="I124" s="100">
        <f>G124-H124</f>
        <v>25</v>
      </c>
      <c r="J124" s="108">
        <f t="shared" ref="J124:J145" si="14">H124/G124*100</f>
        <v>99.9345892203035</v>
      </c>
    </row>
    <row r="125" spans="1:10">
      <c r="A125" s="96"/>
      <c r="B125" s="97"/>
      <c r="C125" s="98"/>
      <c r="D125" s="101" t="s">
        <v>467</v>
      </c>
      <c r="E125" s="99">
        <v>11588880251</v>
      </c>
      <c r="F125" s="100">
        <v>11195057300</v>
      </c>
      <c r="G125" s="100">
        <v>12235726100</v>
      </c>
      <c r="H125" s="100">
        <f>'Aneski 3'!N14</f>
        <v>12227844727</v>
      </c>
      <c r="I125" s="100">
        <f t="shared" ref="I125:I145" si="15">G125-H125</f>
        <v>7881373</v>
      </c>
      <c r="J125" s="108">
        <f t="shared" si="14"/>
        <v>99.9355872063857</v>
      </c>
    </row>
    <row r="126" ht="18" spans="1:10">
      <c r="A126" s="96" t="s">
        <v>101</v>
      </c>
      <c r="B126" s="97" t="s">
        <v>102</v>
      </c>
      <c r="C126" s="98"/>
      <c r="D126" s="101" t="s">
        <v>331</v>
      </c>
      <c r="E126" s="99">
        <v>247</v>
      </c>
      <c r="F126" s="100">
        <v>279</v>
      </c>
      <c r="G126" s="100">
        <v>279</v>
      </c>
      <c r="H126" s="100">
        <v>279</v>
      </c>
      <c r="I126" s="100">
        <f t="shared" si="15"/>
        <v>0</v>
      </c>
      <c r="J126" s="108">
        <f t="shared" si="14"/>
        <v>100</v>
      </c>
    </row>
    <row r="127" spans="1:10">
      <c r="A127" s="96"/>
      <c r="B127" s="97"/>
      <c r="C127" s="98"/>
      <c r="D127" s="101" t="s">
        <v>467</v>
      </c>
      <c r="E127" s="99">
        <v>403346602</v>
      </c>
      <c r="F127" s="100">
        <v>469800000</v>
      </c>
      <c r="G127" s="100">
        <v>486920000</v>
      </c>
      <c r="H127" s="100">
        <v>484304453</v>
      </c>
      <c r="I127" s="100">
        <f t="shared" si="15"/>
        <v>2615547</v>
      </c>
      <c r="J127" s="108">
        <f t="shared" si="14"/>
        <v>99.4628384539555</v>
      </c>
    </row>
    <row r="128" spans="1:10">
      <c r="A128" s="96" t="s">
        <v>103</v>
      </c>
      <c r="B128" s="97" t="s">
        <v>104</v>
      </c>
      <c r="C128" s="98"/>
      <c r="D128" s="101" t="s">
        <v>332</v>
      </c>
      <c r="E128" s="99">
        <v>57</v>
      </c>
      <c r="F128" s="100">
        <v>58</v>
      </c>
      <c r="G128" s="100">
        <v>58</v>
      </c>
      <c r="H128" s="100">
        <v>58</v>
      </c>
      <c r="I128" s="100">
        <f t="shared" si="15"/>
        <v>0</v>
      </c>
      <c r="J128" s="108">
        <f t="shared" si="14"/>
        <v>100</v>
      </c>
    </row>
    <row r="129" spans="1:10">
      <c r="A129" s="96"/>
      <c r="B129" s="97"/>
      <c r="C129" s="98"/>
      <c r="D129" s="101" t="s">
        <v>467</v>
      </c>
      <c r="E129" s="99">
        <v>145881784</v>
      </c>
      <c r="F129" s="100">
        <v>159850000</v>
      </c>
      <c r="G129" s="100">
        <v>171823900</v>
      </c>
      <c r="H129" s="100">
        <v>171537388</v>
      </c>
      <c r="I129" s="100">
        <f t="shared" si="15"/>
        <v>286512</v>
      </c>
      <c r="J129" s="108">
        <f t="shared" si="14"/>
        <v>99.8332525335532</v>
      </c>
    </row>
    <row r="130" ht="27" spans="1:10">
      <c r="A130" s="96" t="s">
        <v>105</v>
      </c>
      <c r="B130" s="97" t="s">
        <v>106</v>
      </c>
      <c r="C130" s="98"/>
      <c r="D130" s="101" t="s">
        <v>333</v>
      </c>
      <c r="E130" s="99">
        <v>168</v>
      </c>
      <c r="F130" s="100">
        <v>226</v>
      </c>
      <c r="G130" s="100">
        <v>206</v>
      </c>
      <c r="H130" s="100">
        <v>206</v>
      </c>
      <c r="I130" s="100">
        <f t="shared" si="15"/>
        <v>0</v>
      </c>
      <c r="J130" s="108">
        <f t="shared" si="14"/>
        <v>100</v>
      </c>
    </row>
    <row r="131" spans="1:10">
      <c r="A131" s="96"/>
      <c r="B131" s="97"/>
      <c r="C131" s="98"/>
      <c r="D131" s="94" t="s">
        <v>467</v>
      </c>
      <c r="E131" s="99">
        <v>286743416.28</v>
      </c>
      <c r="F131" s="100">
        <v>355806000</v>
      </c>
      <c r="G131" s="100">
        <v>323675525</v>
      </c>
      <c r="H131" s="100">
        <v>323549086</v>
      </c>
      <c r="I131" s="100">
        <f t="shared" si="15"/>
        <v>126439</v>
      </c>
      <c r="J131" s="108">
        <f t="shared" si="14"/>
        <v>99.9609364965114</v>
      </c>
    </row>
    <row r="132" ht="18" spans="1:10">
      <c r="A132" s="96" t="s">
        <v>125</v>
      </c>
      <c r="B132" s="97" t="s">
        <v>344</v>
      </c>
      <c r="C132" s="98"/>
      <c r="D132" s="94" t="s">
        <v>345</v>
      </c>
      <c r="E132" s="99">
        <v>5091</v>
      </c>
      <c r="F132" s="100">
        <v>7609</v>
      </c>
      <c r="G132" s="100">
        <v>7609</v>
      </c>
      <c r="H132" s="100">
        <v>7609</v>
      </c>
      <c r="I132" s="100">
        <f t="shared" si="15"/>
        <v>0</v>
      </c>
      <c r="J132" s="108">
        <f t="shared" si="14"/>
        <v>100</v>
      </c>
    </row>
    <row r="133" spans="1:10">
      <c r="A133" s="96"/>
      <c r="B133" s="97"/>
      <c r="C133" s="98"/>
      <c r="D133" s="94" t="s">
        <v>467</v>
      </c>
      <c r="E133" s="99">
        <v>208958800</v>
      </c>
      <c r="F133" s="100">
        <v>265347000</v>
      </c>
      <c r="G133" s="100">
        <v>242207000</v>
      </c>
      <c r="H133" s="100">
        <v>241587974</v>
      </c>
      <c r="I133" s="100">
        <f t="shared" si="15"/>
        <v>619026</v>
      </c>
      <c r="J133" s="108">
        <f t="shared" si="14"/>
        <v>99.7444227458331</v>
      </c>
    </row>
    <row r="134" spans="1:10">
      <c r="A134" s="96" t="s">
        <v>128</v>
      </c>
      <c r="B134" s="97" t="s">
        <v>515</v>
      </c>
      <c r="C134" s="98"/>
      <c r="D134" s="94" t="s">
        <v>346</v>
      </c>
      <c r="E134" s="99">
        <v>0</v>
      </c>
      <c r="F134" s="100">
        <v>1</v>
      </c>
      <c r="G134" s="100">
        <v>1</v>
      </c>
      <c r="H134" s="100">
        <v>1</v>
      </c>
      <c r="I134" s="100">
        <f t="shared" si="15"/>
        <v>0</v>
      </c>
      <c r="J134" s="108">
        <f t="shared" si="14"/>
        <v>100</v>
      </c>
    </row>
    <row r="135" spans="1:10">
      <c r="A135" s="96"/>
      <c r="B135" s="97"/>
      <c r="C135" s="98"/>
      <c r="D135" s="94" t="s">
        <v>467</v>
      </c>
      <c r="E135" s="99">
        <v>0</v>
      </c>
      <c r="F135" s="100">
        <v>5000000</v>
      </c>
      <c r="G135" s="100">
        <v>3500000</v>
      </c>
      <c r="H135" s="100">
        <v>2865309</v>
      </c>
      <c r="I135" s="100">
        <f t="shared" si="15"/>
        <v>634691</v>
      </c>
      <c r="J135" s="108">
        <f t="shared" si="14"/>
        <v>81.8659714285714</v>
      </c>
    </row>
    <row r="136" spans="1:10">
      <c r="A136" s="96" t="s">
        <v>249</v>
      </c>
      <c r="B136" s="97" t="s">
        <v>516</v>
      </c>
      <c r="C136" s="98"/>
      <c r="D136" s="94" t="s">
        <v>379</v>
      </c>
      <c r="E136" s="99"/>
      <c r="F136" s="100">
        <v>20</v>
      </c>
      <c r="G136" s="100">
        <v>28</v>
      </c>
      <c r="H136" s="100">
        <v>28</v>
      </c>
      <c r="I136" s="100">
        <f t="shared" si="15"/>
        <v>0</v>
      </c>
      <c r="J136" s="108">
        <f t="shared" si="14"/>
        <v>100</v>
      </c>
    </row>
    <row r="137" spans="1:10">
      <c r="A137" s="96"/>
      <c r="B137" s="97"/>
      <c r="C137" s="98"/>
      <c r="D137" s="94" t="s">
        <v>467</v>
      </c>
      <c r="E137" s="99">
        <v>0</v>
      </c>
      <c r="F137" s="100">
        <v>20000000</v>
      </c>
      <c r="G137" s="100">
        <v>28672470</v>
      </c>
      <c r="H137" s="100">
        <v>28231645</v>
      </c>
      <c r="I137" s="100">
        <f t="shared" si="15"/>
        <v>440825</v>
      </c>
      <c r="J137" s="108">
        <f t="shared" si="14"/>
        <v>98.462549616409</v>
      </c>
    </row>
    <row r="138" ht="18" spans="1:10">
      <c r="A138" s="96" t="s">
        <v>237</v>
      </c>
      <c r="B138" s="97" t="s">
        <v>517</v>
      </c>
      <c r="C138" s="98"/>
      <c r="D138" s="94" t="s">
        <v>346</v>
      </c>
      <c r="E138" s="99"/>
      <c r="F138" s="100">
        <v>3</v>
      </c>
      <c r="G138" s="100">
        <v>3</v>
      </c>
      <c r="H138" s="100">
        <v>3</v>
      </c>
      <c r="I138" s="100">
        <f t="shared" si="15"/>
        <v>0</v>
      </c>
      <c r="J138" s="108">
        <f t="shared" si="14"/>
        <v>100</v>
      </c>
    </row>
    <row r="139" spans="1:10">
      <c r="A139" s="96"/>
      <c r="B139" s="97"/>
      <c r="C139" s="98"/>
      <c r="D139" s="94" t="s">
        <v>467</v>
      </c>
      <c r="E139" s="99">
        <v>0</v>
      </c>
      <c r="F139" s="100">
        <v>5000000</v>
      </c>
      <c r="G139" s="100">
        <v>5000000</v>
      </c>
      <c r="H139" s="100">
        <v>5000000</v>
      </c>
      <c r="I139" s="100">
        <f t="shared" si="15"/>
        <v>0</v>
      </c>
      <c r="J139" s="108">
        <f t="shared" si="14"/>
        <v>100</v>
      </c>
    </row>
    <row r="140" ht="18" spans="1:10">
      <c r="A140" s="96" t="s">
        <v>258</v>
      </c>
      <c r="B140" s="97" t="s">
        <v>518</v>
      </c>
      <c r="C140" s="98"/>
      <c r="D140" s="94" t="s">
        <v>348</v>
      </c>
      <c r="E140" s="99"/>
      <c r="F140" s="100">
        <v>225</v>
      </c>
      <c r="G140" s="100"/>
      <c r="H140" s="100">
        <v>0</v>
      </c>
      <c r="I140" s="100">
        <f t="shared" si="15"/>
        <v>0</v>
      </c>
      <c r="J140" s="108" t="e">
        <f t="shared" si="14"/>
        <v>#DIV/0!</v>
      </c>
    </row>
    <row r="141" spans="1:10">
      <c r="A141" s="115"/>
      <c r="B141" s="116"/>
      <c r="C141" s="125"/>
      <c r="D141" s="126" t="s">
        <v>467</v>
      </c>
      <c r="E141" s="127">
        <v>0</v>
      </c>
      <c r="F141" s="128">
        <v>21939000</v>
      </c>
      <c r="G141" s="128">
        <v>0</v>
      </c>
      <c r="H141" s="128">
        <v>0</v>
      </c>
      <c r="I141" s="128">
        <f t="shared" si="15"/>
        <v>0</v>
      </c>
      <c r="J141" s="151" t="e">
        <f t="shared" si="14"/>
        <v>#DIV/0!</v>
      </c>
    </row>
    <row r="142" ht="18" spans="1:10">
      <c r="A142" s="129" t="s">
        <v>260</v>
      </c>
      <c r="B142" s="130" t="s">
        <v>519</v>
      </c>
      <c r="C142" s="131"/>
      <c r="D142" s="132" t="s">
        <v>350</v>
      </c>
      <c r="E142" s="133">
        <v>1</v>
      </c>
      <c r="F142" s="134">
        <v>87</v>
      </c>
      <c r="G142" s="134">
        <v>8</v>
      </c>
      <c r="H142" s="134">
        <v>8</v>
      </c>
      <c r="I142" s="134">
        <f t="shared" si="15"/>
        <v>0</v>
      </c>
      <c r="J142" s="152">
        <f t="shared" si="14"/>
        <v>100</v>
      </c>
    </row>
    <row r="143" spans="1:10">
      <c r="A143" s="129"/>
      <c r="B143" s="130"/>
      <c r="C143" s="131"/>
      <c r="D143" s="132" t="s">
        <v>467</v>
      </c>
      <c r="E143" s="133">
        <v>277330</v>
      </c>
      <c r="F143" s="134">
        <v>5363000</v>
      </c>
      <c r="G143" s="134">
        <v>520000</v>
      </c>
      <c r="H143" s="134">
        <v>519870</v>
      </c>
      <c r="I143" s="134">
        <f t="shared" si="15"/>
        <v>130</v>
      </c>
      <c r="J143" s="152">
        <f t="shared" si="14"/>
        <v>99.975</v>
      </c>
    </row>
    <row r="144" ht="22.5" customHeight="1" spans="1:10">
      <c r="A144" s="135" t="s">
        <v>233</v>
      </c>
      <c r="B144" s="136" t="s">
        <v>255</v>
      </c>
      <c r="C144" s="137"/>
      <c r="D144" s="138" t="s">
        <v>346</v>
      </c>
      <c r="E144" s="139">
        <v>0</v>
      </c>
      <c r="F144" s="140">
        <v>0</v>
      </c>
      <c r="G144" s="140">
        <v>1</v>
      </c>
      <c r="H144" s="140">
        <v>1</v>
      </c>
      <c r="I144" s="140">
        <f t="shared" si="15"/>
        <v>0</v>
      </c>
      <c r="J144" s="153">
        <f t="shared" si="14"/>
        <v>100</v>
      </c>
    </row>
    <row r="145" spans="1:10">
      <c r="A145" s="141"/>
      <c r="B145" s="142"/>
      <c r="C145" s="143"/>
      <c r="D145" s="144" t="s">
        <v>467</v>
      </c>
      <c r="E145" s="145">
        <v>0</v>
      </c>
      <c r="F145" s="146">
        <v>0</v>
      </c>
      <c r="G145" s="146">
        <v>26700000</v>
      </c>
      <c r="H145" s="146">
        <v>26402844</v>
      </c>
      <c r="I145" s="146">
        <f t="shared" si="15"/>
        <v>297156</v>
      </c>
      <c r="J145" s="154">
        <f t="shared" si="14"/>
        <v>98.8870561797753</v>
      </c>
    </row>
    <row r="146" ht="17.25" spans="1:10">
      <c r="A146" s="147" t="s">
        <v>422</v>
      </c>
      <c r="B146" s="148"/>
      <c r="C146" s="149"/>
      <c r="D146" s="149"/>
      <c r="E146" s="149"/>
      <c r="F146" s="149"/>
      <c r="G146" s="149"/>
      <c r="H146" s="149"/>
      <c r="I146" s="149"/>
      <c r="J146" s="155"/>
    </row>
    <row r="147" ht="29.25" customHeight="1" spans="1:10">
      <c r="A147" s="85" t="s">
        <v>423</v>
      </c>
      <c r="B147" s="69" t="s">
        <v>520</v>
      </c>
      <c r="C147" s="69"/>
      <c r="D147" s="69"/>
      <c r="E147" s="69"/>
      <c r="F147" s="69"/>
      <c r="G147" s="69"/>
      <c r="H147" s="69"/>
      <c r="I147" s="69"/>
      <c r="J147" s="104"/>
    </row>
    <row r="148" ht="20.25" customHeight="1" spans="1:10">
      <c r="A148" s="86" t="s">
        <v>18</v>
      </c>
      <c r="B148" s="87" t="s">
        <v>521</v>
      </c>
      <c r="C148" s="83"/>
      <c r="D148" s="83"/>
      <c r="E148" s="81" t="s">
        <v>522</v>
      </c>
      <c r="F148" s="82" t="s">
        <v>523</v>
      </c>
      <c r="G148" s="83" t="s">
        <v>523</v>
      </c>
      <c r="H148" s="82">
        <v>187</v>
      </c>
      <c r="I148" s="83" t="s">
        <v>524</v>
      </c>
      <c r="J148" s="154">
        <f t="shared" ref="J148:J154" si="16">H148/G148*100</f>
        <v>119.108280254777</v>
      </c>
    </row>
    <row r="149" spans="1:10">
      <c r="A149" s="86" t="s">
        <v>18</v>
      </c>
      <c r="B149" s="87" t="s">
        <v>525</v>
      </c>
      <c r="C149" s="83" t="s">
        <v>441</v>
      </c>
      <c r="D149" s="83"/>
      <c r="E149" s="81" t="s">
        <v>526</v>
      </c>
      <c r="F149" s="82" t="s">
        <v>527</v>
      </c>
      <c r="G149" s="83" t="s">
        <v>527</v>
      </c>
      <c r="H149" s="82">
        <v>215</v>
      </c>
      <c r="I149" s="83" t="s">
        <v>528</v>
      </c>
      <c r="J149" s="154">
        <f t="shared" si="16"/>
        <v>100</v>
      </c>
    </row>
    <row r="150" spans="1:10">
      <c r="A150" s="86" t="s">
        <v>18</v>
      </c>
      <c r="B150" s="87" t="s">
        <v>529</v>
      </c>
      <c r="C150" s="83"/>
      <c r="D150" s="83"/>
      <c r="E150" s="81" t="s">
        <v>530</v>
      </c>
      <c r="F150" s="82" t="s">
        <v>531</v>
      </c>
      <c r="G150" s="83" t="s">
        <v>531</v>
      </c>
      <c r="H150" s="82">
        <v>30</v>
      </c>
      <c r="I150" s="83" t="s">
        <v>532</v>
      </c>
      <c r="J150" s="154">
        <f t="shared" si="16"/>
        <v>111.111111111111</v>
      </c>
    </row>
    <row r="151" ht="28.5" customHeight="1" spans="1:10">
      <c r="A151" s="86" t="s">
        <v>18</v>
      </c>
      <c r="B151" s="87" t="s">
        <v>533</v>
      </c>
      <c r="C151" s="83"/>
      <c r="D151" s="83"/>
      <c r="E151" s="81" t="s">
        <v>534</v>
      </c>
      <c r="F151" s="82" t="s">
        <v>530</v>
      </c>
      <c r="G151" s="83" t="s">
        <v>530</v>
      </c>
      <c r="H151" s="82" t="s">
        <v>535</v>
      </c>
      <c r="I151" s="83" t="s">
        <v>536</v>
      </c>
      <c r="J151" s="154">
        <f t="shared" si="16"/>
        <v>95.8333333333333</v>
      </c>
    </row>
    <row r="152" spans="1:10">
      <c r="A152" s="86" t="s">
        <v>18</v>
      </c>
      <c r="B152" s="87" t="s">
        <v>537</v>
      </c>
      <c r="C152" s="83"/>
      <c r="D152" s="83"/>
      <c r="E152" s="81" t="s">
        <v>538</v>
      </c>
      <c r="F152" s="82" t="s">
        <v>539</v>
      </c>
      <c r="G152" s="83" t="s">
        <v>539</v>
      </c>
      <c r="H152" s="82">
        <v>50</v>
      </c>
      <c r="I152" s="83" t="s">
        <v>535</v>
      </c>
      <c r="J152" s="154">
        <f t="shared" si="16"/>
        <v>156.25</v>
      </c>
    </row>
    <row r="153" spans="1:10">
      <c r="A153" s="86" t="s">
        <v>540</v>
      </c>
      <c r="B153" s="87" t="s">
        <v>541</v>
      </c>
      <c r="C153" s="83"/>
      <c r="D153" s="83"/>
      <c r="E153" s="81" t="s">
        <v>542</v>
      </c>
      <c r="F153" s="82" t="s">
        <v>524</v>
      </c>
      <c r="G153" s="83" t="s">
        <v>524</v>
      </c>
      <c r="H153" s="82">
        <v>44</v>
      </c>
      <c r="I153" s="83" t="s">
        <v>543</v>
      </c>
      <c r="J153" s="154">
        <f t="shared" si="16"/>
        <v>41.9047619047619</v>
      </c>
    </row>
    <row r="154" ht="27" customHeight="1" spans="1:10">
      <c r="A154" s="86" t="s">
        <v>540</v>
      </c>
      <c r="B154" s="87" t="s">
        <v>544</v>
      </c>
      <c r="C154" s="83"/>
      <c r="D154" s="83"/>
      <c r="E154" s="81" t="s">
        <v>545</v>
      </c>
      <c r="F154" s="82" t="s">
        <v>546</v>
      </c>
      <c r="G154" s="83" t="s">
        <v>546</v>
      </c>
      <c r="H154" s="82">
        <v>1404</v>
      </c>
      <c r="I154" s="83" t="s">
        <v>547</v>
      </c>
      <c r="J154" s="154">
        <f t="shared" si="16"/>
        <v>136.31067961165</v>
      </c>
    </row>
    <row r="155" ht="17.25" spans="1:10">
      <c r="A155" s="89" t="s">
        <v>464</v>
      </c>
      <c r="B155" s="90"/>
      <c r="C155" s="91"/>
      <c r="D155" s="91"/>
      <c r="E155" s="91"/>
      <c r="F155" s="91"/>
      <c r="G155" s="91"/>
      <c r="H155" s="91"/>
      <c r="I155" s="91"/>
      <c r="J155" s="110"/>
    </row>
    <row r="156" ht="15" spans="1:10">
      <c r="A156" s="73" t="s">
        <v>465</v>
      </c>
      <c r="B156" s="74" t="s">
        <v>466</v>
      </c>
      <c r="C156" s="84"/>
      <c r="D156" s="84"/>
      <c r="E156" s="84"/>
      <c r="F156" s="84"/>
      <c r="G156" s="84"/>
      <c r="H156" s="84"/>
      <c r="I156" s="84"/>
      <c r="J156" s="109"/>
    </row>
    <row r="157" spans="1:10">
      <c r="A157" s="96" t="s">
        <v>113</v>
      </c>
      <c r="B157" s="97" t="s">
        <v>114</v>
      </c>
      <c r="C157" s="98"/>
      <c r="D157" s="94" t="s">
        <v>337</v>
      </c>
      <c r="E157" s="99">
        <v>65</v>
      </c>
      <c r="F157" s="100">
        <v>62</v>
      </c>
      <c r="G157" s="100">
        <v>65</v>
      </c>
      <c r="H157" s="100">
        <v>65</v>
      </c>
      <c r="I157" s="100">
        <f t="shared" ref="I157:I166" si="17">G157-H157</f>
        <v>0</v>
      </c>
      <c r="J157" s="108">
        <f t="shared" ref="J157:J166" si="18">H157/G157*100</f>
        <v>100</v>
      </c>
    </row>
    <row r="158" spans="1:10">
      <c r="A158" s="96"/>
      <c r="B158" s="97"/>
      <c r="C158" s="98"/>
      <c r="D158" s="94" t="s">
        <v>467</v>
      </c>
      <c r="E158" s="99">
        <v>161456069</v>
      </c>
      <c r="F158" s="100">
        <v>166540000</v>
      </c>
      <c r="G158" s="100">
        <v>175524000</v>
      </c>
      <c r="H158" s="100">
        <v>175524000</v>
      </c>
      <c r="I158" s="100">
        <f t="shared" si="17"/>
        <v>0</v>
      </c>
      <c r="J158" s="108">
        <f t="shared" si="18"/>
        <v>100</v>
      </c>
    </row>
    <row r="159" spans="1:10">
      <c r="A159" s="96" t="s">
        <v>115</v>
      </c>
      <c r="B159" s="97" t="s">
        <v>338</v>
      </c>
      <c r="C159" s="98"/>
      <c r="D159" s="94" t="s">
        <v>339</v>
      </c>
      <c r="E159" s="99">
        <v>45512847</v>
      </c>
      <c r="F159" s="100">
        <v>48062131</v>
      </c>
      <c r="G159" s="100">
        <v>50237000</v>
      </c>
      <c r="H159" s="100">
        <v>50157000</v>
      </c>
      <c r="I159" s="100">
        <f t="shared" si="17"/>
        <v>80000</v>
      </c>
      <c r="J159" s="108">
        <f t="shared" si="18"/>
        <v>99.840754822143</v>
      </c>
    </row>
    <row r="160" spans="1:10">
      <c r="A160" s="96"/>
      <c r="B160" s="97"/>
      <c r="C160" s="98"/>
      <c r="D160" s="94" t="s">
        <v>467</v>
      </c>
      <c r="E160" s="99">
        <v>3049360735</v>
      </c>
      <c r="F160" s="100">
        <v>3295907000</v>
      </c>
      <c r="G160" s="100">
        <v>3445071600</v>
      </c>
      <c r="H160" s="100">
        <v>3439579042</v>
      </c>
      <c r="I160" s="100">
        <f t="shared" si="17"/>
        <v>5492558</v>
      </c>
      <c r="J160" s="108">
        <f t="shared" si="18"/>
        <v>99.8405676677373</v>
      </c>
    </row>
    <row r="161" spans="1:10">
      <c r="A161" s="96" t="s">
        <v>117</v>
      </c>
      <c r="B161" s="97" t="s">
        <v>118</v>
      </c>
      <c r="C161" s="98"/>
      <c r="D161" s="94" t="s">
        <v>340</v>
      </c>
      <c r="E161" s="99">
        <v>230</v>
      </c>
      <c r="F161" s="100">
        <v>229</v>
      </c>
      <c r="G161" s="100">
        <v>229</v>
      </c>
      <c r="H161" s="100">
        <v>229</v>
      </c>
      <c r="I161" s="100">
        <f t="shared" si="17"/>
        <v>0</v>
      </c>
      <c r="J161" s="108">
        <f t="shared" si="18"/>
        <v>100</v>
      </c>
    </row>
    <row r="162" spans="1:10">
      <c r="A162" s="96"/>
      <c r="B162" s="97"/>
      <c r="C162" s="98"/>
      <c r="D162" s="94" t="s">
        <v>467</v>
      </c>
      <c r="E162" s="99">
        <v>86820650</v>
      </c>
      <c r="F162" s="100">
        <v>89400000</v>
      </c>
      <c r="G162" s="100">
        <v>95018000</v>
      </c>
      <c r="H162" s="100">
        <v>94090772</v>
      </c>
      <c r="I162" s="100">
        <f t="shared" si="17"/>
        <v>927228</v>
      </c>
      <c r="J162" s="108">
        <f t="shared" si="18"/>
        <v>99.024155423183</v>
      </c>
    </row>
    <row r="163" ht="27" customHeight="1" spans="1:10">
      <c r="A163" s="96" t="s">
        <v>262</v>
      </c>
      <c r="B163" s="97" t="s">
        <v>548</v>
      </c>
      <c r="C163" s="98"/>
      <c r="D163" s="94" t="s">
        <v>351</v>
      </c>
      <c r="E163" s="99"/>
      <c r="F163" s="100">
        <v>1918</v>
      </c>
      <c r="G163" s="100">
        <v>0</v>
      </c>
      <c r="H163" s="100">
        <v>0</v>
      </c>
      <c r="I163" s="100">
        <f t="shared" si="17"/>
        <v>0</v>
      </c>
      <c r="J163" s="108" t="e">
        <f t="shared" si="18"/>
        <v>#DIV/0!</v>
      </c>
    </row>
    <row r="164" spans="1:10">
      <c r="A164" s="96"/>
      <c r="B164" s="97"/>
      <c r="C164" s="98"/>
      <c r="D164" s="94" t="s">
        <v>467</v>
      </c>
      <c r="E164" s="99">
        <v>0</v>
      </c>
      <c r="F164" s="100">
        <v>118000000</v>
      </c>
      <c r="G164" s="100">
        <v>0</v>
      </c>
      <c r="H164" s="100">
        <v>0</v>
      </c>
      <c r="I164" s="100">
        <f t="shared" si="17"/>
        <v>0</v>
      </c>
      <c r="J164" s="108" t="e">
        <f t="shared" si="18"/>
        <v>#DIV/0!</v>
      </c>
    </row>
    <row r="165" spans="1:10">
      <c r="A165" s="96" t="s">
        <v>170</v>
      </c>
      <c r="B165" s="97" t="s">
        <v>549</v>
      </c>
      <c r="C165" s="98"/>
      <c r="D165" s="94" t="s">
        <v>357</v>
      </c>
      <c r="E165" s="99"/>
      <c r="F165" s="100">
        <v>1</v>
      </c>
      <c r="G165" s="100">
        <v>1</v>
      </c>
      <c r="H165" s="100">
        <v>0</v>
      </c>
      <c r="I165" s="100">
        <f t="shared" si="17"/>
        <v>1</v>
      </c>
      <c r="J165" s="108">
        <f t="shared" si="18"/>
        <v>0</v>
      </c>
    </row>
    <row r="166" spans="1:10">
      <c r="A166" s="96"/>
      <c r="B166" s="97"/>
      <c r="C166" s="98"/>
      <c r="D166" s="94" t="s">
        <v>467</v>
      </c>
      <c r="E166" s="99">
        <v>0</v>
      </c>
      <c r="F166" s="100">
        <v>10000000</v>
      </c>
      <c r="G166" s="100">
        <v>0</v>
      </c>
      <c r="H166" s="100">
        <v>0</v>
      </c>
      <c r="I166" s="100">
        <f t="shared" si="17"/>
        <v>0</v>
      </c>
      <c r="J166" s="108" t="e">
        <f t="shared" si="18"/>
        <v>#DIV/0!</v>
      </c>
    </row>
    <row r="167" ht="17.25" spans="1:10">
      <c r="A167" s="70" t="s">
        <v>422</v>
      </c>
      <c r="B167" s="71"/>
      <c r="C167" s="84"/>
      <c r="D167" s="84"/>
      <c r="E167" s="84"/>
      <c r="F167" s="84"/>
      <c r="G167" s="84"/>
      <c r="H167" s="84"/>
      <c r="I167" s="84"/>
      <c r="J167" s="109"/>
    </row>
    <row r="168" ht="17.25" customHeight="1" spans="1:10">
      <c r="A168" s="85" t="s">
        <v>423</v>
      </c>
      <c r="B168" s="69" t="s">
        <v>550</v>
      </c>
      <c r="C168" s="69"/>
      <c r="D168" s="69"/>
      <c r="E168" s="69"/>
      <c r="F168" s="69"/>
      <c r="G168" s="69"/>
      <c r="H168" s="69"/>
      <c r="I168" s="69"/>
      <c r="J168" s="104"/>
    </row>
    <row r="169" spans="1:10">
      <c r="A169" s="86" t="s">
        <v>18</v>
      </c>
      <c r="B169" s="87" t="s">
        <v>551</v>
      </c>
      <c r="C169" s="83" t="s">
        <v>441</v>
      </c>
      <c r="D169" s="83"/>
      <c r="E169" s="81" t="s">
        <v>543</v>
      </c>
      <c r="F169" s="82" t="s">
        <v>457</v>
      </c>
      <c r="G169" s="83" t="s">
        <v>457</v>
      </c>
      <c r="H169" s="82">
        <v>22</v>
      </c>
      <c r="I169" s="83" t="s">
        <v>552</v>
      </c>
      <c r="J169" s="108">
        <f t="shared" ref="J169:J175" si="19">H169/G169*100</f>
        <v>22</v>
      </c>
    </row>
    <row r="170" spans="1:10">
      <c r="A170" s="86" t="s">
        <v>18</v>
      </c>
      <c r="B170" s="87" t="s">
        <v>553</v>
      </c>
      <c r="C170" s="83" t="s">
        <v>441</v>
      </c>
      <c r="D170" s="83"/>
      <c r="E170" s="81" t="s">
        <v>443</v>
      </c>
      <c r="F170" s="82" t="s">
        <v>457</v>
      </c>
      <c r="G170" s="83" t="s">
        <v>457</v>
      </c>
      <c r="H170" s="82">
        <v>54</v>
      </c>
      <c r="I170" s="83" t="s">
        <v>539</v>
      </c>
      <c r="J170" s="108">
        <f t="shared" si="19"/>
        <v>54</v>
      </c>
    </row>
    <row r="171" spans="1:10">
      <c r="A171" s="86" t="s">
        <v>18</v>
      </c>
      <c r="B171" s="87" t="s">
        <v>554</v>
      </c>
      <c r="C171" s="83" t="s">
        <v>441</v>
      </c>
      <c r="D171" s="83"/>
      <c r="E171" s="81" t="s">
        <v>555</v>
      </c>
      <c r="F171" s="82" t="s">
        <v>556</v>
      </c>
      <c r="G171" s="83" t="s">
        <v>556</v>
      </c>
      <c r="H171" s="82">
        <v>1808</v>
      </c>
      <c r="I171" s="83" t="s">
        <v>557</v>
      </c>
      <c r="J171" s="108">
        <f t="shared" si="19"/>
        <v>100.16620498615</v>
      </c>
    </row>
    <row r="172" ht="30" customHeight="1" spans="1:10">
      <c r="A172" s="86" t="s">
        <v>18</v>
      </c>
      <c r="B172" s="87" t="s">
        <v>558</v>
      </c>
      <c r="C172" s="83" t="s">
        <v>441</v>
      </c>
      <c r="D172" s="83"/>
      <c r="E172" s="81" t="s">
        <v>559</v>
      </c>
      <c r="F172" s="82" t="s">
        <v>560</v>
      </c>
      <c r="G172" s="83" t="s">
        <v>560</v>
      </c>
      <c r="H172" s="82">
        <v>119</v>
      </c>
      <c r="I172" s="83" t="s">
        <v>561</v>
      </c>
      <c r="J172" s="108">
        <f t="shared" si="19"/>
        <v>360.606060606061</v>
      </c>
    </row>
    <row r="173" ht="45" customHeight="1" spans="1:10">
      <c r="A173" s="86" t="s">
        <v>18</v>
      </c>
      <c r="B173" s="87" t="s">
        <v>562</v>
      </c>
      <c r="C173" s="83" t="s">
        <v>441</v>
      </c>
      <c r="D173" s="83"/>
      <c r="E173" s="81" t="s">
        <v>538</v>
      </c>
      <c r="F173" s="82" t="s">
        <v>563</v>
      </c>
      <c r="G173" s="83" t="s">
        <v>563</v>
      </c>
      <c r="H173" s="82">
        <v>30</v>
      </c>
      <c r="I173" s="83" t="s">
        <v>564</v>
      </c>
      <c r="J173" s="108">
        <f t="shared" si="19"/>
        <v>61.2244897959184</v>
      </c>
    </row>
    <row r="174" spans="1:10">
      <c r="A174" s="86" t="s">
        <v>565</v>
      </c>
      <c r="B174" s="87" t="s">
        <v>566</v>
      </c>
      <c r="C174" s="83"/>
      <c r="D174" s="83"/>
      <c r="E174" s="81" t="s">
        <v>457</v>
      </c>
      <c r="F174" s="82" t="s">
        <v>567</v>
      </c>
      <c r="G174" s="83" t="s">
        <v>567</v>
      </c>
      <c r="H174" s="82" t="s">
        <v>568</v>
      </c>
      <c r="I174" s="83" t="s">
        <v>564</v>
      </c>
      <c r="J174" s="108">
        <f t="shared" si="19"/>
        <v>100</v>
      </c>
    </row>
    <row r="175" ht="22.5" customHeight="1" spans="1:10">
      <c r="A175" s="86" t="s">
        <v>569</v>
      </c>
      <c r="B175" s="87" t="s">
        <v>570</v>
      </c>
      <c r="C175" s="83"/>
      <c r="D175" s="83"/>
      <c r="E175" s="81" t="s">
        <v>543</v>
      </c>
      <c r="F175" s="82" t="s">
        <v>571</v>
      </c>
      <c r="G175" s="83" t="s">
        <v>571</v>
      </c>
      <c r="H175" s="82">
        <v>92</v>
      </c>
      <c r="I175" s="83" t="s">
        <v>564</v>
      </c>
      <c r="J175" s="108">
        <f t="shared" si="19"/>
        <v>9292.92929292929</v>
      </c>
    </row>
    <row r="176" ht="17.25" spans="1:10">
      <c r="A176" s="89" t="s">
        <v>464</v>
      </c>
      <c r="B176" s="90"/>
      <c r="C176" s="91"/>
      <c r="D176" s="91"/>
      <c r="E176" s="91"/>
      <c r="F176" s="91"/>
      <c r="G176" s="91"/>
      <c r="H176" s="91"/>
      <c r="I176" s="91"/>
      <c r="J176" s="110"/>
    </row>
    <row r="177" ht="15" spans="1:10">
      <c r="A177" s="73" t="s">
        <v>465</v>
      </c>
      <c r="B177" s="74" t="s">
        <v>466</v>
      </c>
      <c r="C177" s="84"/>
      <c r="D177" s="84"/>
      <c r="E177" s="84"/>
      <c r="F177" s="84"/>
      <c r="G177" s="84"/>
      <c r="H177" s="84"/>
      <c r="I177" s="84"/>
      <c r="J177" s="109"/>
    </row>
    <row r="178" spans="1:10">
      <c r="A178" s="96" t="s">
        <v>119</v>
      </c>
      <c r="B178" s="97" t="s">
        <v>572</v>
      </c>
      <c r="C178" s="98"/>
      <c r="D178" s="94" t="s">
        <v>341</v>
      </c>
      <c r="E178" s="99">
        <v>537</v>
      </c>
      <c r="F178" s="100">
        <v>422</v>
      </c>
      <c r="G178" s="100">
        <v>500</v>
      </c>
      <c r="H178" s="100">
        <v>500</v>
      </c>
      <c r="I178" s="100">
        <f t="shared" ref="I178:I183" si="20">G178-H178</f>
        <v>0</v>
      </c>
      <c r="J178" s="108">
        <f t="shared" ref="J178:J183" si="21">H178/G178*100</f>
        <v>100</v>
      </c>
    </row>
    <row r="179" spans="1:10">
      <c r="A179" s="96"/>
      <c r="B179" s="97"/>
      <c r="C179" s="98"/>
      <c r="D179" s="94" t="s">
        <v>467</v>
      </c>
      <c r="E179" s="99">
        <v>219367626</v>
      </c>
      <c r="F179" s="100">
        <v>214758000</v>
      </c>
      <c r="G179" s="100">
        <v>254746520</v>
      </c>
      <c r="H179" s="100">
        <v>254376394</v>
      </c>
      <c r="I179" s="100">
        <f t="shared" si="20"/>
        <v>370126</v>
      </c>
      <c r="J179" s="108">
        <f t="shared" si="21"/>
        <v>99.8547081231963</v>
      </c>
    </row>
    <row r="180" spans="1:10">
      <c r="A180" s="96" t="s">
        <v>121</v>
      </c>
      <c r="B180" s="97" t="s">
        <v>122</v>
      </c>
      <c r="C180" s="98"/>
      <c r="D180" s="94" t="s">
        <v>342</v>
      </c>
      <c r="E180" s="99">
        <v>8409</v>
      </c>
      <c r="F180" s="100">
        <v>6173</v>
      </c>
      <c r="G180" s="100">
        <v>7659</v>
      </c>
      <c r="H180" s="100">
        <v>7594</v>
      </c>
      <c r="I180" s="100">
        <f t="shared" si="20"/>
        <v>65</v>
      </c>
      <c r="J180" s="108">
        <f t="shared" si="21"/>
        <v>99.1513252382818</v>
      </c>
    </row>
    <row r="181" spans="1:10">
      <c r="A181" s="96"/>
      <c r="B181" s="97"/>
      <c r="C181" s="98"/>
      <c r="D181" s="94" t="s">
        <v>467</v>
      </c>
      <c r="E181" s="99">
        <v>657566669.27</v>
      </c>
      <c r="F181" s="100">
        <v>542842000</v>
      </c>
      <c r="G181" s="100">
        <v>673531480</v>
      </c>
      <c r="H181" s="100">
        <v>667819777</v>
      </c>
      <c r="I181" s="100">
        <f t="shared" si="20"/>
        <v>5711703</v>
      </c>
      <c r="J181" s="108">
        <f t="shared" si="21"/>
        <v>99.1519768311349</v>
      </c>
    </row>
    <row r="182" spans="1:10">
      <c r="A182" s="96" t="s">
        <v>123</v>
      </c>
      <c r="B182" s="97" t="s">
        <v>573</v>
      </c>
      <c r="C182" s="98"/>
      <c r="D182" s="94" t="s">
        <v>343</v>
      </c>
      <c r="E182" s="99">
        <v>25393</v>
      </c>
      <c r="F182" s="100">
        <v>27778</v>
      </c>
      <c r="G182" s="100">
        <v>24339</v>
      </c>
      <c r="H182" s="100">
        <v>24339</v>
      </c>
      <c r="I182" s="100">
        <f t="shared" si="20"/>
        <v>0</v>
      </c>
      <c r="J182" s="108">
        <f t="shared" si="21"/>
        <v>100</v>
      </c>
    </row>
    <row r="183" spans="1:10">
      <c r="A183" s="96"/>
      <c r="B183" s="97"/>
      <c r="C183" s="98"/>
      <c r="D183" s="94" t="s">
        <v>467</v>
      </c>
      <c r="E183" s="99">
        <v>3673373289.53</v>
      </c>
      <c r="F183" s="100">
        <v>4027924700</v>
      </c>
      <c r="G183" s="100">
        <v>3529314800</v>
      </c>
      <c r="H183" s="100">
        <v>3526737407</v>
      </c>
      <c r="I183" s="100">
        <f t="shared" si="20"/>
        <v>2577393</v>
      </c>
      <c r="J183" s="108">
        <f t="shared" si="21"/>
        <v>99.9269718586735</v>
      </c>
    </row>
    <row r="184" ht="17.25" spans="1:10">
      <c r="A184" s="70" t="s">
        <v>422</v>
      </c>
      <c r="B184" s="71"/>
      <c r="C184" s="84"/>
      <c r="D184" s="84"/>
      <c r="E184" s="84"/>
      <c r="F184" s="84"/>
      <c r="G184" s="84"/>
      <c r="H184" s="84"/>
      <c r="I184" s="84"/>
      <c r="J184" s="109"/>
    </row>
    <row r="185" ht="26.25" customHeight="1" spans="1:10">
      <c r="A185" s="85" t="s">
        <v>423</v>
      </c>
      <c r="B185" s="69" t="s">
        <v>574</v>
      </c>
      <c r="C185" s="69"/>
      <c r="D185" s="69"/>
      <c r="E185" s="69"/>
      <c r="F185" s="69"/>
      <c r="G185" s="69"/>
      <c r="H185" s="69"/>
      <c r="I185" s="69"/>
      <c r="J185" s="104"/>
    </row>
    <row r="186" ht="38.25" customHeight="1" spans="1:10">
      <c r="A186" s="86" t="s">
        <v>17</v>
      </c>
      <c r="B186" s="87" t="s">
        <v>575</v>
      </c>
      <c r="C186" s="83"/>
      <c r="D186" s="83"/>
      <c r="E186" s="81" t="s">
        <v>576</v>
      </c>
      <c r="F186" s="82" t="s">
        <v>577</v>
      </c>
      <c r="G186" s="83" t="s">
        <v>577</v>
      </c>
      <c r="H186" s="150">
        <v>0.9</v>
      </c>
      <c r="I186" s="83" t="s">
        <v>564</v>
      </c>
      <c r="J186" s="108">
        <f t="shared" ref="J186:J188" si="22">H186/G186*100</f>
        <v>112.5</v>
      </c>
    </row>
    <row r="187" ht="35.25" customHeight="1" spans="1:10">
      <c r="A187" s="86" t="s">
        <v>578</v>
      </c>
      <c r="B187" s="87" t="s">
        <v>579</v>
      </c>
      <c r="C187" s="83"/>
      <c r="D187" s="83"/>
      <c r="E187" s="81" t="s">
        <v>580</v>
      </c>
      <c r="F187" s="82" t="s">
        <v>581</v>
      </c>
      <c r="G187" s="83" t="s">
        <v>581</v>
      </c>
      <c r="H187" s="82" t="s">
        <v>582</v>
      </c>
      <c r="I187" s="83" t="s">
        <v>564</v>
      </c>
      <c r="J187" s="108">
        <f t="shared" si="22"/>
        <v>100</v>
      </c>
    </row>
    <row r="188" ht="34.5" customHeight="1" spans="1:10">
      <c r="A188" s="86" t="s">
        <v>583</v>
      </c>
      <c r="B188" s="87" t="s">
        <v>584</v>
      </c>
      <c r="C188" s="83"/>
      <c r="D188" s="83"/>
      <c r="E188" s="81" t="s">
        <v>580</v>
      </c>
      <c r="F188" s="82" t="s">
        <v>581</v>
      </c>
      <c r="G188" s="83" t="s">
        <v>581</v>
      </c>
      <c r="H188" s="82" t="s">
        <v>581</v>
      </c>
      <c r="I188" s="83" t="s">
        <v>564</v>
      </c>
      <c r="J188" s="108">
        <f t="shared" si="22"/>
        <v>100</v>
      </c>
    </row>
    <row r="189" ht="17.25" spans="1:10">
      <c r="A189" s="89" t="s">
        <v>464</v>
      </c>
      <c r="B189" s="90"/>
      <c r="C189" s="91"/>
      <c r="D189" s="91"/>
      <c r="E189" s="91"/>
      <c r="F189" s="91"/>
      <c r="G189" s="91"/>
      <c r="H189" s="91"/>
      <c r="I189" s="91"/>
      <c r="J189" s="110"/>
    </row>
    <row r="190" ht="15" spans="1:10">
      <c r="A190" s="73" t="s">
        <v>465</v>
      </c>
      <c r="B190" s="74" t="s">
        <v>466</v>
      </c>
      <c r="C190" s="84"/>
      <c r="D190" s="84"/>
      <c r="E190" s="84"/>
      <c r="F190" s="84"/>
      <c r="G190" s="84"/>
      <c r="H190" s="84"/>
      <c r="I190" s="84"/>
      <c r="J190" s="109"/>
    </row>
    <row r="191" spans="1:10">
      <c r="A191" s="96" t="s">
        <v>223</v>
      </c>
      <c r="B191" s="97" t="s">
        <v>224</v>
      </c>
      <c r="C191" s="98"/>
      <c r="D191" s="94" t="s">
        <v>375</v>
      </c>
      <c r="E191" s="99">
        <v>0</v>
      </c>
      <c r="F191" s="100">
        <v>1</v>
      </c>
      <c r="G191" s="100">
        <v>1</v>
      </c>
      <c r="H191" s="100">
        <v>1</v>
      </c>
      <c r="I191" s="100">
        <f t="shared" ref="I191:I195" si="23">G191-H191</f>
        <v>0</v>
      </c>
      <c r="J191" s="108">
        <f t="shared" ref="J191:J195" si="24">H191/G191*100</f>
        <v>100</v>
      </c>
    </row>
    <row r="192" spans="1:10">
      <c r="A192" s="96"/>
      <c r="B192" s="97"/>
      <c r="C192" s="98"/>
      <c r="D192" s="94" t="s">
        <v>467</v>
      </c>
      <c r="E192" s="99">
        <v>0</v>
      </c>
      <c r="F192" s="100">
        <v>90000000</v>
      </c>
      <c r="G192" s="100">
        <v>151200000</v>
      </c>
      <c r="H192" s="100">
        <v>151200000</v>
      </c>
      <c r="I192" s="100">
        <f t="shared" si="23"/>
        <v>0</v>
      </c>
      <c r="J192" s="108">
        <f t="shared" si="24"/>
        <v>100</v>
      </c>
    </row>
    <row r="193" spans="1:10">
      <c r="A193" s="96" t="s">
        <v>225</v>
      </c>
      <c r="B193" s="97" t="s">
        <v>585</v>
      </c>
      <c r="C193" s="98"/>
      <c r="D193" s="94" t="s">
        <v>376</v>
      </c>
      <c r="E193" s="99">
        <v>0</v>
      </c>
      <c r="F193" s="100">
        <v>1</v>
      </c>
      <c r="G193" s="100">
        <v>1</v>
      </c>
      <c r="H193" s="100">
        <v>1</v>
      </c>
      <c r="I193" s="100">
        <f t="shared" si="23"/>
        <v>0</v>
      </c>
      <c r="J193" s="108">
        <f t="shared" si="24"/>
        <v>100</v>
      </c>
    </row>
    <row r="194" spans="1:10">
      <c r="A194" s="96"/>
      <c r="B194" s="97"/>
      <c r="C194" s="98"/>
      <c r="D194" s="94" t="s">
        <v>467</v>
      </c>
      <c r="E194" s="99">
        <v>0</v>
      </c>
      <c r="F194" s="100">
        <v>67268920</v>
      </c>
      <c r="G194" s="100">
        <v>139800000</v>
      </c>
      <c r="H194" s="100">
        <v>139800000</v>
      </c>
      <c r="I194" s="100">
        <f t="shared" si="23"/>
        <v>0</v>
      </c>
      <c r="J194" s="108">
        <f t="shared" si="24"/>
        <v>100</v>
      </c>
    </row>
    <row r="195" spans="1:10">
      <c r="A195" s="92" t="s">
        <v>377</v>
      </c>
      <c r="B195" s="83" t="s">
        <v>378</v>
      </c>
      <c r="C195" s="98"/>
      <c r="D195" s="94" t="s">
        <v>586</v>
      </c>
      <c r="E195" s="99"/>
      <c r="F195" s="100">
        <v>1</v>
      </c>
      <c r="G195" s="100"/>
      <c r="H195" s="100">
        <v>0</v>
      </c>
      <c r="I195" s="100">
        <f t="shared" si="23"/>
        <v>0</v>
      </c>
      <c r="J195" s="108" t="e">
        <f t="shared" si="24"/>
        <v>#DIV/0!</v>
      </c>
    </row>
    <row r="196" ht="14.25" spans="1:10">
      <c r="A196" s="156"/>
      <c r="B196" s="157"/>
      <c r="C196" s="158"/>
      <c r="D196" s="159" t="s">
        <v>587</v>
      </c>
      <c r="E196" s="160">
        <v>0</v>
      </c>
      <c r="F196" s="161">
        <v>29007500</v>
      </c>
      <c r="G196" s="161">
        <v>0</v>
      </c>
      <c r="H196" s="161">
        <v>0</v>
      </c>
      <c r="I196" s="161"/>
      <c r="J196" s="184"/>
    </row>
    <row r="197" spans="1:10">
      <c r="A197" s="162"/>
      <c r="B197" s="162"/>
      <c r="C197" s="162"/>
      <c r="D197" s="162"/>
      <c r="E197" s="162"/>
      <c r="F197" s="162"/>
      <c r="G197" s="162"/>
      <c r="H197" s="162"/>
      <c r="I197" s="162"/>
      <c r="J197" s="162"/>
    </row>
    <row r="198" spans="1:10">
      <c r="A198" s="163"/>
      <c r="B198" s="57"/>
      <c r="C198" s="57"/>
      <c r="D198" s="57"/>
      <c r="E198" s="57"/>
      <c r="F198" s="57"/>
      <c r="G198" s="57"/>
      <c r="H198" s="57"/>
      <c r="I198" s="57"/>
      <c r="J198" s="57"/>
    </row>
    <row r="199" spans="1:10">
      <c r="A199" s="164" t="s">
        <v>29</v>
      </c>
      <c r="B199" s="165" t="s">
        <v>30</v>
      </c>
      <c r="C199" s="166"/>
      <c r="D199" s="167"/>
      <c r="E199" s="168" t="s">
        <v>31</v>
      </c>
      <c r="F199" s="169"/>
      <c r="G199" s="170"/>
      <c r="H199" s="165" t="s">
        <v>30</v>
      </c>
      <c r="I199" s="185"/>
      <c r="J199" s="185"/>
    </row>
    <row r="200" spans="1:10">
      <c r="A200" s="171"/>
      <c r="B200" s="165" t="s">
        <v>32</v>
      </c>
      <c r="C200" s="172"/>
      <c r="D200" s="173"/>
      <c r="E200" s="174"/>
      <c r="F200" s="175"/>
      <c r="G200" s="176"/>
      <c r="H200" s="165" t="s">
        <v>32</v>
      </c>
      <c r="I200" s="165"/>
      <c r="J200" s="165"/>
    </row>
    <row r="201" spans="1:10">
      <c r="A201" s="177"/>
      <c r="B201" s="165" t="s">
        <v>33</v>
      </c>
      <c r="C201" s="172"/>
      <c r="D201" s="173"/>
      <c r="E201" s="178"/>
      <c r="F201" s="179"/>
      <c r="G201" s="180"/>
      <c r="H201" s="165" t="s">
        <v>33</v>
      </c>
      <c r="I201" s="165"/>
      <c r="J201" s="165"/>
    </row>
    <row r="204" spans="6:9">
      <c r="F204" s="181"/>
      <c r="G204" s="182"/>
      <c r="H204" s="182"/>
      <c r="I204" s="182"/>
    </row>
    <row r="205" spans="6:9">
      <c r="F205" s="181"/>
      <c r="G205" s="182"/>
      <c r="H205" s="182"/>
      <c r="I205" s="182"/>
    </row>
    <row r="206" spans="6:9">
      <c r="F206" s="181"/>
      <c r="G206" s="182"/>
      <c r="H206" s="182"/>
      <c r="I206" s="182"/>
    </row>
    <row r="208" spans="6:9">
      <c r="F208" s="183"/>
      <c r="G208" s="183"/>
      <c r="H208" s="183"/>
      <c r="I208" s="183"/>
    </row>
    <row r="211" spans="6:8">
      <c r="F211" s="183"/>
      <c r="G211" s="183"/>
      <c r="H211" s="183"/>
    </row>
    <row r="212" spans="6:8">
      <c r="F212" s="183"/>
      <c r="G212" s="183"/>
      <c r="H212" s="183"/>
    </row>
    <row r="214" spans="6:8">
      <c r="F214" s="183"/>
      <c r="G214" s="183"/>
      <c r="H214" s="183"/>
    </row>
  </sheetData>
  <mergeCells count="50">
    <mergeCell ref="A5:J5"/>
    <mergeCell ref="A6:E6"/>
    <mergeCell ref="B7:C7"/>
    <mergeCell ref="D7:E7"/>
    <mergeCell ref="F7:J7"/>
    <mergeCell ref="B8:C8"/>
    <mergeCell ref="D8:E8"/>
    <mergeCell ref="F8:J8"/>
    <mergeCell ref="B9:J9"/>
    <mergeCell ref="A10:B10"/>
    <mergeCell ref="C10:J10"/>
    <mergeCell ref="A17:B17"/>
    <mergeCell ref="C17:J17"/>
    <mergeCell ref="B18:J18"/>
    <mergeCell ref="A32:B32"/>
    <mergeCell ref="C32:J32"/>
    <mergeCell ref="C33:J33"/>
    <mergeCell ref="A110:B110"/>
    <mergeCell ref="C110:J110"/>
    <mergeCell ref="B111:J111"/>
    <mergeCell ref="A122:B122"/>
    <mergeCell ref="C122:J122"/>
    <mergeCell ref="C123:J123"/>
    <mergeCell ref="A146:B146"/>
    <mergeCell ref="C146:J146"/>
    <mergeCell ref="B147:J147"/>
    <mergeCell ref="A155:B155"/>
    <mergeCell ref="C155:J155"/>
    <mergeCell ref="C156:J156"/>
    <mergeCell ref="A167:B167"/>
    <mergeCell ref="C167:J167"/>
    <mergeCell ref="B168:J168"/>
    <mergeCell ref="A176:B176"/>
    <mergeCell ref="C176:J176"/>
    <mergeCell ref="C177:J177"/>
    <mergeCell ref="A184:B184"/>
    <mergeCell ref="C184:J184"/>
    <mergeCell ref="B185:J185"/>
    <mergeCell ref="A189:B189"/>
    <mergeCell ref="C189:J189"/>
    <mergeCell ref="C190:J190"/>
    <mergeCell ref="A197:J197"/>
    <mergeCell ref="C199:D199"/>
    <mergeCell ref="I199:J199"/>
    <mergeCell ref="C200:D200"/>
    <mergeCell ref="I200:J200"/>
    <mergeCell ref="C201:D201"/>
    <mergeCell ref="I201:J201"/>
    <mergeCell ref="A199:A201"/>
    <mergeCell ref="E199:G201"/>
  </mergeCells>
  <pageMargins left="0" right="0" top="0" bottom="0" header="0.3" footer="0.3"/>
  <pageSetup paperSize="9" scale="95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7"/>
  <sheetViews>
    <sheetView topLeftCell="A7" workbookViewId="0">
      <selection activeCell="B204" sqref="B204:D206"/>
    </sheetView>
  </sheetViews>
  <sheetFormatPr defaultColWidth="9" defaultRowHeight="13.5"/>
  <cols>
    <col min="1" max="1" width="7.425" style="2" customWidth="1"/>
    <col min="2" max="2" width="7.85833333333333" style="2" customWidth="1"/>
    <col min="3" max="3" width="13.2833333333333" style="2" customWidth="1"/>
    <col min="4" max="4" width="8.14166666666667" style="2" customWidth="1"/>
    <col min="5" max="5" width="29.1416666666667" style="2" customWidth="1"/>
    <col min="6" max="6" width="0.141666666666667" style="2" customWidth="1"/>
    <col min="7" max="7" width="13" style="2" customWidth="1"/>
    <col min="8" max="8" width="9.28333333333333" style="2" customWidth="1"/>
    <col min="9" max="9" width="13.1416666666667" style="2" customWidth="1"/>
    <col min="10" max="10" width="9.70833333333333" style="2" customWidth="1"/>
    <col min="11" max="11" width="11.7083333333333" style="2" customWidth="1"/>
    <col min="12" max="12" width="12.7083333333333" style="2" customWidth="1"/>
    <col min="13" max="13" width="11.2833333333333" style="2" customWidth="1"/>
    <col min="14" max="14" width="11.5666666666667" style="2" customWidth="1"/>
    <col min="15" max="15" width="1.56666666666667" style="2" hidden="1" customWidth="1"/>
    <col min="16" max="16" width="5.425" style="2" hidden="1" customWidth="1"/>
    <col min="17" max="17" width="5.56666666666667" style="2" hidden="1" customWidth="1"/>
    <col min="18" max="18" width="8.85833333333333" style="2" customWidth="1"/>
    <col min="19" max="19" width="10" style="2" customWidth="1"/>
    <col min="20" max="16384" width="9" style="2"/>
  </cols>
  <sheetData>
    <row r="1" spans="1:1">
      <c r="A1" s="3" t="s">
        <v>278</v>
      </c>
    </row>
    <row r="2" spans="1:1">
      <c r="A2" s="4" t="s">
        <v>1</v>
      </c>
    </row>
    <row r="5" spans="1:1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ht="15" spans="1:19">
      <c r="A6" s="7" t="s">
        <v>588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8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ht="16.5" customHeight="1" spans="1:19">
      <c r="A8" s="9" t="s">
        <v>280</v>
      </c>
      <c r="B8" s="9" t="s">
        <v>66</v>
      </c>
      <c r="C8" s="9" t="s">
        <v>6</v>
      </c>
      <c r="D8" s="9" t="s">
        <v>589</v>
      </c>
      <c r="E8" s="10" t="s">
        <v>303</v>
      </c>
      <c r="F8" s="10"/>
      <c r="G8" s="9" t="s">
        <v>8</v>
      </c>
      <c r="H8" s="9" t="s">
        <v>590</v>
      </c>
      <c r="I8" s="10" t="s">
        <v>284</v>
      </c>
      <c r="J8" s="10"/>
      <c r="K8" s="10"/>
      <c r="L8" s="10"/>
      <c r="M8" s="10"/>
      <c r="N8" s="10"/>
      <c r="O8" s="10"/>
      <c r="P8" s="10"/>
      <c r="Q8" s="10"/>
      <c r="R8" s="10"/>
      <c r="S8" s="10"/>
    </row>
    <row r="9" ht="24" customHeight="1" spans="1:19">
      <c r="A9" s="9"/>
      <c r="B9" s="9"/>
      <c r="C9" s="9"/>
      <c r="D9" s="9"/>
      <c r="E9" s="10"/>
      <c r="F9" s="10"/>
      <c r="G9" s="9"/>
      <c r="H9" s="9"/>
      <c r="I9" s="9" t="s">
        <v>16</v>
      </c>
      <c r="J9" s="10" t="s">
        <v>83</v>
      </c>
      <c r="K9" s="10" t="s">
        <v>85</v>
      </c>
      <c r="L9" s="10" t="s">
        <v>68</v>
      </c>
      <c r="M9" s="10" t="s">
        <v>70</v>
      </c>
      <c r="N9" s="10" t="s">
        <v>72</v>
      </c>
      <c r="O9" s="10" t="s">
        <v>74</v>
      </c>
      <c r="P9" s="10"/>
      <c r="Q9" s="10" t="s">
        <v>76</v>
      </c>
      <c r="R9" s="10" t="s">
        <v>78</v>
      </c>
      <c r="S9" s="10" t="s">
        <v>80</v>
      </c>
    </row>
    <row r="10" ht="46.5" customHeight="1" spans="1:19">
      <c r="A10" s="9"/>
      <c r="B10" s="9"/>
      <c r="C10" s="9"/>
      <c r="D10" s="9"/>
      <c r="E10" s="10"/>
      <c r="F10" s="10"/>
      <c r="G10" s="9"/>
      <c r="H10" s="9"/>
      <c r="I10" s="9"/>
      <c r="J10" s="19" t="s">
        <v>591</v>
      </c>
      <c r="K10" s="19" t="s">
        <v>592</v>
      </c>
      <c r="L10" s="19" t="s">
        <v>288</v>
      </c>
      <c r="M10" s="19" t="s">
        <v>593</v>
      </c>
      <c r="N10" s="19" t="s">
        <v>594</v>
      </c>
      <c r="O10" s="19" t="s">
        <v>595</v>
      </c>
      <c r="P10" s="19"/>
      <c r="Q10" s="19" t="s">
        <v>596</v>
      </c>
      <c r="R10" s="19" t="s">
        <v>597</v>
      </c>
      <c r="S10" s="19" t="s">
        <v>598</v>
      </c>
    </row>
    <row r="11" spans="1:19">
      <c r="A11" s="11" t="s">
        <v>17</v>
      </c>
      <c r="B11" s="11" t="s">
        <v>18</v>
      </c>
      <c r="C11" s="12" t="s">
        <v>19</v>
      </c>
      <c r="D11" s="11" t="s">
        <v>99</v>
      </c>
      <c r="E11" s="12" t="s">
        <v>100</v>
      </c>
      <c r="F11" s="12"/>
      <c r="G11" s="13" t="s">
        <v>20</v>
      </c>
      <c r="H11" s="14">
        <v>34569</v>
      </c>
      <c r="I11" s="14">
        <f>J11+K11+L11+M11+N11+O11+Q11+R11+S11</f>
        <v>11195057300</v>
      </c>
      <c r="J11" s="14">
        <v>0</v>
      </c>
      <c r="K11" s="14">
        <v>0</v>
      </c>
      <c r="L11" s="14">
        <v>8719346300</v>
      </c>
      <c r="M11" s="14">
        <v>1423333000</v>
      </c>
      <c r="N11" s="14">
        <v>1052378000</v>
      </c>
      <c r="O11" s="14">
        <v>0</v>
      </c>
      <c r="P11" s="14"/>
      <c r="Q11" s="14">
        <v>0</v>
      </c>
      <c r="R11" s="14">
        <v>0</v>
      </c>
      <c r="S11" s="14">
        <v>0</v>
      </c>
    </row>
    <row r="12" spans="1:19">
      <c r="A12" s="11" t="s">
        <v>17</v>
      </c>
      <c r="B12" s="11" t="s">
        <v>18</v>
      </c>
      <c r="C12" s="12" t="s">
        <v>19</v>
      </c>
      <c r="D12" s="11" t="s">
        <v>99</v>
      </c>
      <c r="E12" s="12" t="s">
        <v>100</v>
      </c>
      <c r="F12" s="12"/>
      <c r="G12" s="13" t="s">
        <v>21</v>
      </c>
      <c r="H12" s="14">
        <v>38220</v>
      </c>
      <c r="I12" s="14">
        <f t="shared" ref="I12:I78" si="0">J12+K12+L12+M12+N12+O12+Q12+R12+S12</f>
        <v>12235726100</v>
      </c>
      <c r="J12" s="14">
        <v>0</v>
      </c>
      <c r="K12" s="14">
        <v>0</v>
      </c>
      <c r="L12" s="14">
        <v>9498161500</v>
      </c>
      <c r="M12" s="14">
        <v>1526389000</v>
      </c>
      <c r="N12" s="14">
        <v>1211175600</v>
      </c>
      <c r="O12" s="14">
        <v>0</v>
      </c>
      <c r="P12" s="14"/>
      <c r="Q12" s="14">
        <v>0</v>
      </c>
      <c r="R12" s="14">
        <v>0</v>
      </c>
      <c r="S12" s="14">
        <v>0</v>
      </c>
    </row>
    <row r="13" spans="1:19">
      <c r="A13" s="11" t="s">
        <v>17</v>
      </c>
      <c r="B13" s="11" t="s">
        <v>18</v>
      </c>
      <c r="C13" s="12" t="s">
        <v>19</v>
      </c>
      <c r="D13" s="11" t="s">
        <v>99</v>
      </c>
      <c r="E13" s="12" t="s">
        <v>100</v>
      </c>
      <c r="F13" s="12"/>
      <c r="G13" s="13" t="s">
        <v>295</v>
      </c>
      <c r="H13" s="14">
        <v>38195</v>
      </c>
      <c r="I13" s="14">
        <f t="shared" si="0"/>
        <v>12227844727</v>
      </c>
      <c r="J13" s="14">
        <v>0</v>
      </c>
      <c r="K13" s="14">
        <v>0</v>
      </c>
      <c r="L13" s="14">
        <v>9496201413</v>
      </c>
      <c r="M13" s="14">
        <v>1523038297</v>
      </c>
      <c r="N13" s="14">
        <v>1208605017</v>
      </c>
      <c r="O13" s="14">
        <v>0</v>
      </c>
      <c r="P13" s="14"/>
      <c r="Q13" s="14">
        <v>0</v>
      </c>
      <c r="R13" s="14">
        <v>0</v>
      </c>
      <c r="S13" s="14">
        <v>0</v>
      </c>
    </row>
    <row r="14" ht="30" customHeight="1" spans="1:19">
      <c r="A14" s="11" t="s">
        <v>17</v>
      </c>
      <c r="B14" s="11" t="s">
        <v>18</v>
      </c>
      <c r="C14" s="12" t="s">
        <v>19</v>
      </c>
      <c r="D14" s="11" t="s">
        <v>101</v>
      </c>
      <c r="E14" s="12" t="s">
        <v>102</v>
      </c>
      <c r="F14" s="12"/>
      <c r="G14" s="13" t="s">
        <v>20</v>
      </c>
      <c r="H14" s="14">
        <v>279</v>
      </c>
      <c r="I14" s="14">
        <f t="shared" si="0"/>
        <v>469800000</v>
      </c>
      <c r="J14" s="14">
        <v>0</v>
      </c>
      <c r="K14" s="14">
        <v>0</v>
      </c>
      <c r="L14" s="14">
        <v>345300000</v>
      </c>
      <c r="M14" s="14">
        <v>56000000</v>
      </c>
      <c r="N14" s="14">
        <v>68500000</v>
      </c>
      <c r="O14" s="14">
        <v>0</v>
      </c>
      <c r="P14" s="14"/>
      <c r="Q14" s="14">
        <v>0</v>
      </c>
      <c r="R14" s="14">
        <v>0</v>
      </c>
      <c r="S14" s="14">
        <v>0</v>
      </c>
    </row>
    <row r="15" ht="24" customHeight="1" spans="1:19">
      <c r="A15" s="11" t="s">
        <v>17</v>
      </c>
      <c r="B15" s="11" t="s">
        <v>18</v>
      </c>
      <c r="C15" s="12" t="s">
        <v>19</v>
      </c>
      <c r="D15" s="11" t="s">
        <v>101</v>
      </c>
      <c r="E15" s="12" t="s">
        <v>102</v>
      </c>
      <c r="F15" s="12"/>
      <c r="G15" s="13" t="s">
        <v>21</v>
      </c>
      <c r="H15" s="14">
        <v>279</v>
      </c>
      <c r="I15" s="14">
        <f t="shared" si="0"/>
        <v>486920000</v>
      </c>
      <c r="J15" s="14">
        <v>0</v>
      </c>
      <c r="K15" s="14">
        <v>0</v>
      </c>
      <c r="L15" s="14">
        <v>345800000</v>
      </c>
      <c r="M15" s="14">
        <v>56500000</v>
      </c>
      <c r="N15" s="14">
        <v>84620000</v>
      </c>
      <c r="O15" s="14">
        <v>0</v>
      </c>
      <c r="P15" s="14"/>
      <c r="Q15" s="14">
        <v>0</v>
      </c>
      <c r="R15" s="14">
        <v>0</v>
      </c>
      <c r="S15" s="14">
        <v>0</v>
      </c>
    </row>
    <row r="16" ht="24.75" customHeight="1" spans="1:19">
      <c r="A16" s="11" t="s">
        <v>17</v>
      </c>
      <c r="B16" s="11" t="s">
        <v>18</v>
      </c>
      <c r="C16" s="12" t="s">
        <v>19</v>
      </c>
      <c r="D16" s="11" t="s">
        <v>101</v>
      </c>
      <c r="E16" s="12" t="s">
        <v>102</v>
      </c>
      <c r="F16" s="12"/>
      <c r="G16" s="13" t="s">
        <v>295</v>
      </c>
      <c r="H16" s="14">
        <v>279</v>
      </c>
      <c r="I16" s="14">
        <f t="shared" si="0"/>
        <v>484304453</v>
      </c>
      <c r="J16" s="14">
        <v>0</v>
      </c>
      <c r="K16" s="14">
        <v>0</v>
      </c>
      <c r="L16" s="14">
        <v>344690331</v>
      </c>
      <c r="M16" s="14">
        <v>55041341</v>
      </c>
      <c r="N16" s="14">
        <v>84572781</v>
      </c>
      <c r="O16" s="14">
        <v>0</v>
      </c>
      <c r="P16" s="14"/>
      <c r="Q16" s="14">
        <v>0</v>
      </c>
      <c r="R16" s="14">
        <v>0</v>
      </c>
      <c r="S16" s="14">
        <v>0</v>
      </c>
    </row>
    <row r="17" ht="24" customHeight="1" spans="1:19">
      <c r="A17" s="11" t="s">
        <v>17</v>
      </c>
      <c r="B17" s="11" t="s">
        <v>18</v>
      </c>
      <c r="C17" s="12" t="s">
        <v>19</v>
      </c>
      <c r="D17" s="11" t="s">
        <v>103</v>
      </c>
      <c r="E17" s="12" t="s">
        <v>104</v>
      </c>
      <c r="F17" s="12"/>
      <c r="G17" s="13" t="s">
        <v>20</v>
      </c>
      <c r="H17" s="14">
        <v>58</v>
      </c>
      <c r="I17" s="14">
        <f t="shared" si="0"/>
        <v>159850000</v>
      </c>
      <c r="J17" s="14">
        <v>0</v>
      </c>
      <c r="K17" s="14">
        <v>0</v>
      </c>
      <c r="L17" s="14">
        <v>122100000</v>
      </c>
      <c r="M17" s="14">
        <v>20250000</v>
      </c>
      <c r="N17" s="14">
        <v>17500000</v>
      </c>
      <c r="O17" s="14">
        <v>0</v>
      </c>
      <c r="P17" s="14"/>
      <c r="Q17" s="14">
        <v>0</v>
      </c>
      <c r="R17" s="14">
        <v>0</v>
      </c>
      <c r="S17" s="14">
        <v>0</v>
      </c>
    </row>
    <row r="18" ht="24" customHeight="1" spans="1:19">
      <c r="A18" s="11" t="s">
        <v>17</v>
      </c>
      <c r="B18" s="11" t="s">
        <v>18</v>
      </c>
      <c r="C18" s="12" t="s">
        <v>19</v>
      </c>
      <c r="D18" s="11" t="s">
        <v>103</v>
      </c>
      <c r="E18" s="12" t="s">
        <v>104</v>
      </c>
      <c r="F18" s="12"/>
      <c r="G18" s="13" t="s">
        <v>21</v>
      </c>
      <c r="H18" s="14">
        <v>58</v>
      </c>
      <c r="I18" s="14">
        <f t="shared" si="0"/>
        <v>171823900</v>
      </c>
      <c r="J18" s="14">
        <v>0</v>
      </c>
      <c r="K18" s="14">
        <v>0</v>
      </c>
      <c r="L18" s="14">
        <v>130300000</v>
      </c>
      <c r="M18" s="14">
        <v>20364000</v>
      </c>
      <c r="N18" s="14">
        <v>21159900</v>
      </c>
      <c r="O18" s="14">
        <v>0</v>
      </c>
      <c r="P18" s="14"/>
      <c r="Q18" s="14">
        <v>0</v>
      </c>
      <c r="R18" s="14">
        <v>0</v>
      </c>
      <c r="S18" s="14">
        <v>0</v>
      </c>
    </row>
    <row r="19" ht="24" customHeight="1" spans="1:19">
      <c r="A19" s="11" t="s">
        <v>17</v>
      </c>
      <c r="B19" s="11" t="s">
        <v>18</v>
      </c>
      <c r="C19" s="12" t="s">
        <v>19</v>
      </c>
      <c r="D19" s="11" t="s">
        <v>103</v>
      </c>
      <c r="E19" s="12" t="s">
        <v>104</v>
      </c>
      <c r="F19" s="12"/>
      <c r="G19" s="13" t="s">
        <v>295</v>
      </c>
      <c r="H19" s="14">
        <v>58</v>
      </c>
      <c r="I19" s="14">
        <f t="shared" si="0"/>
        <v>171537388</v>
      </c>
      <c r="J19" s="14">
        <v>0</v>
      </c>
      <c r="K19" s="14">
        <v>0</v>
      </c>
      <c r="L19" s="14">
        <v>130297682</v>
      </c>
      <c r="M19" s="14">
        <v>20142717</v>
      </c>
      <c r="N19" s="14">
        <v>21096989</v>
      </c>
      <c r="O19" s="14">
        <v>0</v>
      </c>
      <c r="P19" s="14"/>
      <c r="Q19" s="14">
        <v>0</v>
      </c>
      <c r="R19" s="14">
        <v>0</v>
      </c>
      <c r="S19" s="14">
        <v>0</v>
      </c>
    </row>
    <row r="20" ht="22.5" customHeight="1" spans="1:19">
      <c r="A20" s="11" t="s">
        <v>17</v>
      </c>
      <c r="B20" s="11" t="s">
        <v>18</v>
      </c>
      <c r="C20" s="12" t="s">
        <v>19</v>
      </c>
      <c r="D20" s="11" t="s">
        <v>105</v>
      </c>
      <c r="E20" s="12" t="s">
        <v>106</v>
      </c>
      <c r="F20" s="12"/>
      <c r="G20" s="13" t="s">
        <v>20</v>
      </c>
      <c r="H20" s="14">
        <v>226</v>
      </c>
      <c r="I20" s="14">
        <f t="shared" si="0"/>
        <v>355806000</v>
      </c>
      <c r="J20" s="14">
        <v>0</v>
      </c>
      <c r="K20" s="14">
        <v>0</v>
      </c>
      <c r="L20" s="14">
        <v>197800000</v>
      </c>
      <c r="M20" s="14">
        <v>33006000</v>
      </c>
      <c r="N20" s="14">
        <v>67000000</v>
      </c>
      <c r="O20" s="14">
        <v>0</v>
      </c>
      <c r="P20" s="14"/>
      <c r="Q20" s="14">
        <v>0</v>
      </c>
      <c r="R20" s="14">
        <v>0</v>
      </c>
      <c r="S20" s="14">
        <v>58000000</v>
      </c>
    </row>
    <row r="21" ht="27.75" customHeight="1" spans="1:19">
      <c r="A21" s="11" t="s">
        <v>17</v>
      </c>
      <c r="B21" s="11" t="s">
        <v>18</v>
      </c>
      <c r="C21" s="12" t="s">
        <v>19</v>
      </c>
      <c r="D21" s="11" t="s">
        <v>105</v>
      </c>
      <c r="E21" s="12" t="s">
        <v>106</v>
      </c>
      <c r="F21" s="12"/>
      <c r="G21" s="13" t="s">
        <v>21</v>
      </c>
      <c r="H21" s="14">
        <v>206</v>
      </c>
      <c r="I21" s="14">
        <f t="shared" si="0"/>
        <v>323675525</v>
      </c>
      <c r="J21" s="14">
        <v>0</v>
      </c>
      <c r="K21" s="14">
        <v>0</v>
      </c>
      <c r="L21" s="14">
        <v>192383800</v>
      </c>
      <c r="M21" s="14">
        <v>30596000</v>
      </c>
      <c r="N21" s="14">
        <v>72976000</v>
      </c>
      <c r="O21" s="14">
        <v>0</v>
      </c>
      <c r="P21" s="14"/>
      <c r="Q21" s="14">
        <v>0</v>
      </c>
      <c r="R21" s="14">
        <v>0</v>
      </c>
      <c r="S21" s="14">
        <v>27719725</v>
      </c>
    </row>
    <row r="22" ht="30" customHeight="1" spans="1:19">
      <c r="A22" s="11" t="s">
        <v>17</v>
      </c>
      <c r="B22" s="11" t="s">
        <v>18</v>
      </c>
      <c r="C22" s="12" t="s">
        <v>19</v>
      </c>
      <c r="D22" s="11" t="s">
        <v>105</v>
      </c>
      <c r="E22" s="12" t="s">
        <v>106</v>
      </c>
      <c r="F22" s="12"/>
      <c r="G22" s="13" t="s">
        <v>295</v>
      </c>
      <c r="H22" s="14">
        <v>206</v>
      </c>
      <c r="I22" s="18">
        <f t="shared" si="0"/>
        <v>323549086</v>
      </c>
      <c r="J22" s="18">
        <v>0</v>
      </c>
      <c r="K22" s="18">
        <v>0</v>
      </c>
      <c r="L22" s="18">
        <v>192382529</v>
      </c>
      <c r="M22" s="18">
        <v>30523845</v>
      </c>
      <c r="N22" s="18">
        <v>72922987</v>
      </c>
      <c r="O22" s="14">
        <v>0</v>
      </c>
      <c r="P22" s="14"/>
      <c r="Q22" s="14">
        <v>0</v>
      </c>
      <c r="R22" s="14">
        <v>0</v>
      </c>
      <c r="S22" s="14">
        <v>27719725</v>
      </c>
    </row>
    <row r="23" ht="24" customHeight="1" spans="1:19">
      <c r="A23" s="11" t="s">
        <v>17</v>
      </c>
      <c r="B23" s="11" t="s">
        <v>18</v>
      </c>
      <c r="C23" s="12" t="s">
        <v>19</v>
      </c>
      <c r="D23" s="11" t="s">
        <v>107</v>
      </c>
      <c r="E23" s="12" t="s">
        <v>108</v>
      </c>
      <c r="F23" s="12"/>
      <c r="G23" s="13" t="s">
        <v>20</v>
      </c>
      <c r="H23" s="14">
        <v>7227</v>
      </c>
      <c r="I23" s="14">
        <f t="shared" si="0"/>
        <v>381100000</v>
      </c>
      <c r="J23" s="14">
        <v>0</v>
      </c>
      <c r="K23" s="14">
        <v>0</v>
      </c>
      <c r="L23" s="14">
        <v>296600000</v>
      </c>
      <c r="M23" s="14">
        <v>49500000</v>
      </c>
      <c r="N23" s="14">
        <v>35000000</v>
      </c>
      <c r="O23" s="14">
        <v>0</v>
      </c>
      <c r="P23" s="14"/>
      <c r="Q23" s="14">
        <v>0</v>
      </c>
      <c r="R23" s="14">
        <v>0</v>
      </c>
      <c r="S23" s="14">
        <v>0</v>
      </c>
    </row>
    <row r="24" ht="24" customHeight="1" spans="1:19">
      <c r="A24" s="11" t="s">
        <v>17</v>
      </c>
      <c r="B24" s="11" t="s">
        <v>18</v>
      </c>
      <c r="C24" s="12" t="s">
        <v>19</v>
      </c>
      <c r="D24" s="11" t="s">
        <v>107</v>
      </c>
      <c r="E24" s="12" t="s">
        <v>108</v>
      </c>
      <c r="F24" s="12"/>
      <c r="G24" s="13" t="s">
        <v>21</v>
      </c>
      <c r="H24" s="14">
        <v>7796</v>
      </c>
      <c r="I24" s="14">
        <f t="shared" si="0"/>
        <v>411112400</v>
      </c>
      <c r="J24" s="14">
        <v>0</v>
      </c>
      <c r="K24" s="14">
        <v>0</v>
      </c>
      <c r="L24" s="14">
        <v>322017000</v>
      </c>
      <c r="M24" s="14">
        <v>49200000</v>
      </c>
      <c r="N24" s="14">
        <v>39895400</v>
      </c>
      <c r="O24" s="14">
        <v>0</v>
      </c>
      <c r="P24" s="14"/>
      <c r="Q24" s="14">
        <v>0</v>
      </c>
      <c r="R24" s="14">
        <v>0</v>
      </c>
      <c r="S24" s="14">
        <v>0</v>
      </c>
    </row>
    <row r="25" ht="24" customHeight="1" spans="1:19">
      <c r="A25" s="11" t="s">
        <v>17</v>
      </c>
      <c r="B25" s="11" t="s">
        <v>18</v>
      </c>
      <c r="C25" s="12" t="s">
        <v>19</v>
      </c>
      <c r="D25" s="11" t="s">
        <v>107</v>
      </c>
      <c r="E25" s="12" t="s">
        <v>108</v>
      </c>
      <c r="F25" s="12"/>
      <c r="G25" s="13" t="s">
        <v>295</v>
      </c>
      <c r="H25" s="14">
        <v>7796</v>
      </c>
      <c r="I25" s="14">
        <f t="shared" si="0"/>
        <v>410785775</v>
      </c>
      <c r="J25" s="14">
        <v>0</v>
      </c>
      <c r="K25" s="14">
        <v>0</v>
      </c>
      <c r="L25" s="14">
        <v>322015711</v>
      </c>
      <c r="M25" s="14">
        <v>48896324</v>
      </c>
      <c r="N25" s="14">
        <v>39873740</v>
      </c>
      <c r="O25" s="14">
        <v>0</v>
      </c>
      <c r="P25" s="14"/>
      <c r="Q25" s="14">
        <v>0</v>
      </c>
      <c r="R25" s="14">
        <v>0</v>
      </c>
      <c r="S25" s="14">
        <v>0</v>
      </c>
    </row>
    <row r="26" ht="24" customHeight="1" spans="1:19">
      <c r="A26" s="11" t="s">
        <v>17</v>
      </c>
      <c r="B26" s="11" t="s">
        <v>18</v>
      </c>
      <c r="C26" s="12" t="s">
        <v>19</v>
      </c>
      <c r="D26" s="11" t="s">
        <v>109</v>
      </c>
      <c r="E26" s="12" t="s">
        <v>110</v>
      </c>
      <c r="F26" s="12"/>
      <c r="G26" s="13" t="s">
        <v>20</v>
      </c>
      <c r="H26" s="14">
        <v>676</v>
      </c>
      <c r="I26" s="14">
        <f t="shared" si="0"/>
        <v>1288080000</v>
      </c>
      <c r="J26" s="14">
        <v>0</v>
      </c>
      <c r="K26" s="14">
        <v>0</v>
      </c>
      <c r="L26" s="14">
        <v>896100000</v>
      </c>
      <c r="M26" s="14">
        <v>148180000</v>
      </c>
      <c r="N26" s="14">
        <v>243800000</v>
      </c>
      <c r="O26" s="14">
        <v>0</v>
      </c>
      <c r="P26" s="14"/>
      <c r="Q26" s="14">
        <v>0</v>
      </c>
      <c r="R26" s="14">
        <v>0</v>
      </c>
      <c r="S26" s="14">
        <v>0</v>
      </c>
    </row>
    <row r="27" ht="24" customHeight="1" spans="1:19">
      <c r="A27" s="11" t="s">
        <v>17</v>
      </c>
      <c r="B27" s="11" t="s">
        <v>18</v>
      </c>
      <c r="C27" s="12" t="s">
        <v>19</v>
      </c>
      <c r="D27" s="11" t="s">
        <v>109</v>
      </c>
      <c r="E27" s="12" t="s">
        <v>110</v>
      </c>
      <c r="F27" s="12"/>
      <c r="G27" s="13" t="s">
        <v>21</v>
      </c>
      <c r="H27" s="14">
        <v>685</v>
      </c>
      <c r="I27" s="14">
        <f t="shared" si="0"/>
        <v>1305619500</v>
      </c>
      <c r="J27" s="14">
        <v>0</v>
      </c>
      <c r="K27" s="14">
        <v>0</v>
      </c>
      <c r="L27" s="14">
        <v>878229900</v>
      </c>
      <c r="M27" s="14">
        <v>141930000</v>
      </c>
      <c r="N27" s="14">
        <v>285459600</v>
      </c>
      <c r="O27" s="14">
        <v>0</v>
      </c>
      <c r="P27" s="14"/>
      <c r="Q27" s="14">
        <v>0</v>
      </c>
      <c r="R27" s="14">
        <v>0</v>
      </c>
      <c r="S27" s="14">
        <v>0</v>
      </c>
    </row>
    <row r="28" ht="24" customHeight="1" spans="1:19">
      <c r="A28" s="11" t="s">
        <v>17</v>
      </c>
      <c r="B28" s="11" t="s">
        <v>18</v>
      </c>
      <c r="C28" s="12" t="s">
        <v>19</v>
      </c>
      <c r="D28" s="11" t="s">
        <v>109</v>
      </c>
      <c r="E28" s="12" t="s">
        <v>110</v>
      </c>
      <c r="F28" s="12"/>
      <c r="G28" s="13" t="s">
        <v>295</v>
      </c>
      <c r="H28" s="14">
        <v>685</v>
      </c>
      <c r="I28" s="14">
        <f t="shared" si="0"/>
        <v>1303352705</v>
      </c>
      <c r="J28" s="14">
        <v>0</v>
      </c>
      <c r="K28" s="14">
        <v>0</v>
      </c>
      <c r="L28" s="14">
        <v>878143929</v>
      </c>
      <c r="M28" s="14">
        <v>140987522</v>
      </c>
      <c r="N28" s="14">
        <v>284221254</v>
      </c>
      <c r="O28" s="14">
        <v>0</v>
      </c>
      <c r="P28" s="14"/>
      <c r="Q28" s="14">
        <v>0</v>
      </c>
      <c r="R28" s="14">
        <v>0</v>
      </c>
      <c r="S28" s="14">
        <v>0</v>
      </c>
    </row>
    <row r="29" ht="24" customHeight="1" spans="1:19">
      <c r="A29" s="11" t="s">
        <v>17</v>
      </c>
      <c r="B29" s="11" t="s">
        <v>18</v>
      </c>
      <c r="C29" s="12" t="s">
        <v>19</v>
      </c>
      <c r="D29" s="11" t="s">
        <v>111</v>
      </c>
      <c r="E29" s="12" t="s">
        <v>112</v>
      </c>
      <c r="F29" s="12"/>
      <c r="G29" s="13" t="s">
        <v>20</v>
      </c>
      <c r="H29" s="14">
        <v>67</v>
      </c>
      <c r="I29" s="14">
        <f t="shared" si="0"/>
        <v>410600000</v>
      </c>
      <c r="J29" s="14">
        <v>0</v>
      </c>
      <c r="K29" s="14">
        <v>0</v>
      </c>
      <c r="L29" s="14">
        <v>330000000</v>
      </c>
      <c r="M29" s="14">
        <v>53600000</v>
      </c>
      <c r="N29" s="14">
        <v>27000000</v>
      </c>
      <c r="O29" s="14">
        <v>0</v>
      </c>
      <c r="P29" s="14"/>
      <c r="Q29" s="14">
        <v>0</v>
      </c>
      <c r="R29" s="14">
        <v>0</v>
      </c>
      <c r="S29" s="14">
        <v>0</v>
      </c>
    </row>
    <row r="30" ht="24" customHeight="1" spans="1:19">
      <c r="A30" s="11" t="s">
        <v>17</v>
      </c>
      <c r="B30" s="11" t="s">
        <v>18</v>
      </c>
      <c r="C30" s="12" t="s">
        <v>19</v>
      </c>
      <c r="D30" s="11" t="s">
        <v>111</v>
      </c>
      <c r="E30" s="12" t="s">
        <v>112</v>
      </c>
      <c r="F30" s="12"/>
      <c r="G30" s="13" t="s">
        <v>21</v>
      </c>
      <c r="H30" s="14">
        <v>67</v>
      </c>
      <c r="I30" s="14">
        <f t="shared" si="0"/>
        <v>426202000</v>
      </c>
      <c r="J30" s="14">
        <v>0</v>
      </c>
      <c r="K30" s="14">
        <v>0</v>
      </c>
      <c r="L30" s="14">
        <v>338500000</v>
      </c>
      <c r="M30" s="14">
        <v>55800000</v>
      </c>
      <c r="N30" s="14">
        <v>31902000</v>
      </c>
      <c r="O30" s="14">
        <v>0</v>
      </c>
      <c r="P30" s="14"/>
      <c r="Q30" s="14">
        <v>0</v>
      </c>
      <c r="R30" s="14">
        <v>0</v>
      </c>
      <c r="S30" s="14">
        <v>0</v>
      </c>
    </row>
    <row r="31" ht="24" customHeight="1" spans="1:19">
      <c r="A31" s="11" t="s">
        <v>17</v>
      </c>
      <c r="B31" s="11" t="s">
        <v>18</v>
      </c>
      <c r="C31" s="12" t="s">
        <v>19</v>
      </c>
      <c r="D31" s="11" t="s">
        <v>111</v>
      </c>
      <c r="E31" s="12" t="s">
        <v>112</v>
      </c>
      <c r="F31" s="12"/>
      <c r="G31" s="13" t="s">
        <v>295</v>
      </c>
      <c r="H31" s="14">
        <v>67</v>
      </c>
      <c r="I31" s="14">
        <f t="shared" si="0"/>
        <v>425414445</v>
      </c>
      <c r="J31" s="14">
        <v>0</v>
      </c>
      <c r="K31" s="14">
        <v>0</v>
      </c>
      <c r="L31" s="14">
        <v>338428373</v>
      </c>
      <c r="M31" s="14">
        <v>55796512</v>
      </c>
      <c r="N31" s="14">
        <v>31189560</v>
      </c>
      <c r="O31" s="14">
        <v>0</v>
      </c>
      <c r="P31" s="14"/>
      <c r="Q31" s="14">
        <v>0</v>
      </c>
      <c r="R31" s="14">
        <v>0</v>
      </c>
      <c r="S31" s="14">
        <v>0</v>
      </c>
    </row>
    <row r="32" spans="1:19">
      <c r="A32" s="11" t="s">
        <v>17</v>
      </c>
      <c r="B32" s="11" t="s">
        <v>18</v>
      </c>
      <c r="C32" s="12" t="s">
        <v>19</v>
      </c>
      <c r="D32" s="11" t="s">
        <v>113</v>
      </c>
      <c r="E32" s="12" t="s">
        <v>114</v>
      </c>
      <c r="F32" s="12"/>
      <c r="G32" s="13" t="s">
        <v>20</v>
      </c>
      <c r="H32" s="14">
        <v>62</v>
      </c>
      <c r="I32" s="14">
        <f t="shared" si="0"/>
        <v>166540000</v>
      </c>
      <c r="J32" s="14">
        <v>0</v>
      </c>
      <c r="K32" s="14">
        <v>0</v>
      </c>
      <c r="L32" s="14">
        <v>120000000</v>
      </c>
      <c r="M32" s="14">
        <v>20040000</v>
      </c>
      <c r="N32" s="14">
        <v>26500000</v>
      </c>
      <c r="O32" s="14">
        <v>0</v>
      </c>
      <c r="P32" s="14"/>
      <c r="Q32" s="14">
        <v>0</v>
      </c>
      <c r="R32" s="14">
        <v>0</v>
      </c>
      <c r="S32" s="14">
        <v>0</v>
      </c>
    </row>
    <row r="33" spans="1:19">
      <c r="A33" s="11" t="s">
        <v>17</v>
      </c>
      <c r="B33" s="11" t="s">
        <v>18</v>
      </c>
      <c r="C33" s="12" t="s">
        <v>19</v>
      </c>
      <c r="D33" s="11" t="s">
        <v>113</v>
      </c>
      <c r="E33" s="12" t="s">
        <v>114</v>
      </c>
      <c r="F33" s="12"/>
      <c r="G33" s="13" t="s">
        <v>21</v>
      </c>
      <c r="H33" s="14">
        <v>65</v>
      </c>
      <c r="I33" s="14">
        <f t="shared" si="0"/>
        <v>175524000</v>
      </c>
      <c r="J33" s="14">
        <v>0</v>
      </c>
      <c r="K33" s="14">
        <v>0</v>
      </c>
      <c r="L33" s="14">
        <v>126300000</v>
      </c>
      <c r="M33" s="14">
        <v>20340000</v>
      </c>
      <c r="N33" s="14">
        <v>28884000</v>
      </c>
      <c r="O33" s="14">
        <v>0</v>
      </c>
      <c r="P33" s="14"/>
      <c r="Q33" s="14">
        <v>0</v>
      </c>
      <c r="R33" s="14">
        <v>0</v>
      </c>
      <c r="S33" s="14">
        <v>0</v>
      </c>
    </row>
    <row r="34" spans="1:19">
      <c r="A34" s="11" t="s">
        <v>17</v>
      </c>
      <c r="B34" s="11" t="s">
        <v>18</v>
      </c>
      <c r="C34" s="12" t="s">
        <v>19</v>
      </c>
      <c r="D34" s="11" t="s">
        <v>113</v>
      </c>
      <c r="E34" s="12" t="s">
        <v>114</v>
      </c>
      <c r="F34" s="12"/>
      <c r="G34" s="13" t="s">
        <v>295</v>
      </c>
      <c r="H34" s="14">
        <v>65</v>
      </c>
      <c r="I34" s="14">
        <f t="shared" si="0"/>
        <v>175524000</v>
      </c>
      <c r="J34" s="14">
        <v>0</v>
      </c>
      <c r="K34" s="14">
        <v>0</v>
      </c>
      <c r="L34" s="14">
        <v>126300000</v>
      </c>
      <c r="M34" s="14">
        <v>20340000</v>
      </c>
      <c r="N34" s="14">
        <v>28884000</v>
      </c>
      <c r="O34" s="14">
        <v>0</v>
      </c>
      <c r="P34" s="14"/>
      <c r="Q34" s="14">
        <v>0</v>
      </c>
      <c r="R34" s="14">
        <v>0</v>
      </c>
      <c r="S34" s="14">
        <v>0</v>
      </c>
    </row>
    <row r="35" ht="39" customHeight="1" spans="1:19">
      <c r="A35" s="11" t="s">
        <v>17</v>
      </c>
      <c r="B35" s="11" t="s">
        <v>18</v>
      </c>
      <c r="C35" s="12" t="s">
        <v>19</v>
      </c>
      <c r="D35" s="11" t="s">
        <v>115</v>
      </c>
      <c r="E35" s="12" t="s">
        <v>338</v>
      </c>
      <c r="F35" s="12"/>
      <c r="G35" s="13" t="s">
        <v>20</v>
      </c>
      <c r="H35" s="14">
        <v>48062131</v>
      </c>
      <c r="I35" s="14">
        <f t="shared" si="0"/>
        <v>3295907000</v>
      </c>
      <c r="J35" s="14">
        <v>0</v>
      </c>
      <c r="K35" s="14">
        <v>0</v>
      </c>
      <c r="L35" s="14">
        <v>2608600000</v>
      </c>
      <c r="M35" s="14">
        <v>431107000</v>
      </c>
      <c r="N35" s="14">
        <v>256200000</v>
      </c>
      <c r="O35" s="14">
        <v>0</v>
      </c>
      <c r="P35" s="14"/>
      <c r="Q35" s="14">
        <v>0</v>
      </c>
      <c r="R35" s="14">
        <v>0</v>
      </c>
      <c r="S35" s="14">
        <v>0</v>
      </c>
    </row>
    <row r="36" ht="35.25" customHeight="1" spans="1:19">
      <c r="A36" s="11" t="s">
        <v>17</v>
      </c>
      <c r="B36" s="11" t="s">
        <v>18</v>
      </c>
      <c r="C36" s="12" t="s">
        <v>19</v>
      </c>
      <c r="D36" s="11" t="s">
        <v>115</v>
      </c>
      <c r="E36" s="12" t="s">
        <v>338</v>
      </c>
      <c r="F36" s="12"/>
      <c r="G36" s="13" t="s">
        <v>21</v>
      </c>
      <c r="H36" s="14">
        <v>50237000</v>
      </c>
      <c r="I36" s="14">
        <f t="shared" si="0"/>
        <v>3445071600</v>
      </c>
      <c r="J36" s="14">
        <v>0</v>
      </c>
      <c r="K36" s="14">
        <v>0</v>
      </c>
      <c r="L36" s="14">
        <v>2703536700</v>
      </c>
      <c r="M36" s="14">
        <v>436644000</v>
      </c>
      <c r="N36" s="14">
        <v>304890900</v>
      </c>
      <c r="O36" s="14">
        <v>0</v>
      </c>
      <c r="P36" s="14"/>
      <c r="Q36" s="14">
        <v>0</v>
      </c>
      <c r="R36" s="14">
        <v>0</v>
      </c>
      <c r="S36" s="14">
        <v>0</v>
      </c>
    </row>
    <row r="37" ht="39.75" customHeight="1" spans="1:19">
      <c r="A37" s="11" t="s">
        <v>17</v>
      </c>
      <c r="B37" s="11" t="s">
        <v>18</v>
      </c>
      <c r="C37" s="12" t="s">
        <v>19</v>
      </c>
      <c r="D37" s="11" t="s">
        <v>115</v>
      </c>
      <c r="E37" s="12" t="s">
        <v>338</v>
      </c>
      <c r="F37" s="12"/>
      <c r="G37" s="13" t="s">
        <v>295</v>
      </c>
      <c r="H37" s="14">
        <v>50157000</v>
      </c>
      <c r="I37" s="14">
        <f t="shared" si="0"/>
        <v>3439579042</v>
      </c>
      <c r="J37" s="14">
        <v>0</v>
      </c>
      <c r="K37" s="14">
        <v>0</v>
      </c>
      <c r="L37" s="14">
        <v>2702089437</v>
      </c>
      <c r="M37" s="14">
        <v>434546748</v>
      </c>
      <c r="N37" s="14">
        <v>302942857</v>
      </c>
      <c r="O37" s="14">
        <v>0</v>
      </c>
      <c r="P37" s="14"/>
      <c r="Q37" s="14">
        <v>0</v>
      </c>
      <c r="R37" s="14">
        <v>0</v>
      </c>
      <c r="S37" s="14">
        <v>0</v>
      </c>
    </row>
    <row r="38" ht="28.5" customHeight="1" spans="1:19">
      <c r="A38" s="11" t="s">
        <v>17</v>
      </c>
      <c r="B38" s="11" t="s">
        <v>18</v>
      </c>
      <c r="C38" s="12" t="s">
        <v>19</v>
      </c>
      <c r="D38" s="11" t="s">
        <v>117</v>
      </c>
      <c r="E38" s="12" t="s">
        <v>118</v>
      </c>
      <c r="F38" s="12"/>
      <c r="G38" s="13" t="s">
        <v>20</v>
      </c>
      <c r="H38" s="14">
        <v>229</v>
      </c>
      <c r="I38" s="14">
        <f t="shared" si="0"/>
        <v>89400000</v>
      </c>
      <c r="J38" s="14">
        <v>0</v>
      </c>
      <c r="K38" s="14">
        <v>0</v>
      </c>
      <c r="L38" s="14">
        <v>57000000</v>
      </c>
      <c r="M38" s="14">
        <v>9400000</v>
      </c>
      <c r="N38" s="14">
        <v>23000000</v>
      </c>
      <c r="O38" s="14">
        <v>0</v>
      </c>
      <c r="P38" s="14"/>
      <c r="Q38" s="14">
        <v>0</v>
      </c>
      <c r="R38" s="14">
        <v>0</v>
      </c>
      <c r="S38" s="14">
        <v>0</v>
      </c>
    </row>
    <row r="39" ht="28.5" customHeight="1" spans="1:19">
      <c r="A39" s="11" t="s">
        <v>17</v>
      </c>
      <c r="B39" s="11" t="s">
        <v>18</v>
      </c>
      <c r="C39" s="12" t="s">
        <v>19</v>
      </c>
      <c r="D39" s="11" t="s">
        <v>117</v>
      </c>
      <c r="E39" s="12" t="s">
        <v>118</v>
      </c>
      <c r="F39" s="12"/>
      <c r="G39" s="13" t="s">
        <v>21</v>
      </c>
      <c r="H39" s="14">
        <v>229</v>
      </c>
      <c r="I39" s="14">
        <f t="shared" si="0"/>
        <v>95018000</v>
      </c>
      <c r="J39" s="14">
        <v>0</v>
      </c>
      <c r="K39" s="14">
        <v>0</v>
      </c>
      <c r="L39" s="14">
        <v>60850000</v>
      </c>
      <c r="M39" s="14">
        <v>9966000</v>
      </c>
      <c r="N39" s="14">
        <v>24202000</v>
      </c>
      <c r="O39" s="14">
        <v>0</v>
      </c>
      <c r="P39" s="14"/>
      <c r="Q39" s="14">
        <v>0</v>
      </c>
      <c r="R39" s="14">
        <v>0</v>
      </c>
      <c r="S39" s="14">
        <v>0</v>
      </c>
    </row>
    <row r="40" ht="28.5" customHeight="1" spans="1:19">
      <c r="A40" s="11" t="s">
        <v>17</v>
      </c>
      <c r="B40" s="11" t="s">
        <v>18</v>
      </c>
      <c r="C40" s="12" t="s">
        <v>19</v>
      </c>
      <c r="D40" s="11" t="s">
        <v>117</v>
      </c>
      <c r="E40" s="12" t="s">
        <v>118</v>
      </c>
      <c r="F40" s="12"/>
      <c r="G40" s="13" t="s">
        <v>295</v>
      </c>
      <c r="H40" s="14">
        <v>229</v>
      </c>
      <c r="I40" s="14">
        <f t="shared" si="0"/>
        <v>94090772</v>
      </c>
      <c r="J40" s="14">
        <v>0</v>
      </c>
      <c r="K40" s="14">
        <v>0</v>
      </c>
      <c r="L40" s="14">
        <v>60618421</v>
      </c>
      <c r="M40" s="14">
        <v>9776195</v>
      </c>
      <c r="N40" s="14">
        <v>23696156</v>
      </c>
      <c r="O40" s="14">
        <v>0</v>
      </c>
      <c r="P40" s="14"/>
      <c r="Q40" s="14">
        <v>0</v>
      </c>
      <c r="R40" s="14">
        <v>0</v>
      </c>
      <c r="S40" s="14">
        <v>0</v>
      </c>
    </row>
    <row r="41" ht="28.5" customHeight="1" spans="1:19">
      <c r="A41" s="11" t="s">
        <v>17</v>
      </c>
      <c r="B41" s="11" t="s">
        <v>18</v>
      </c>
      <c r="C41" s="12" t="s">
        <v>19</v>
      </c>
      <c r="D41" s="11" t="s">
        <v>119</v>
      </c>
      <c r="E41" s="12" t="s">
        <v>120</v>
      </c>
      <c r="F41" s="12"/>
      <c r="G41" s="13" t="s">
        <v>20</v>
      </c>
      <c r="H41" s="14">
        <v>422</v>
      </c>
      <c r="I41" s="14">
        <f t="shared" si="0"/>
        <v>214758000</v>
      </c>
      <c r="J41" s="14">
        <v>0</v>
      </c>
      <c r="K41" s="14">
        <v>0</v>
      </c>
      <c r="L41" s="14">
        <v>0</v>
      </c>
      <c r="M41" s="14">
        <v>0</v>
      </c>
      <c r="N41" s="14">
        <v>115600000</v>
      </c>
      <c r="O41" s="14">
        <v>0</v>
      </c>
      <c r="P41" s="14"/>
      <c r="Q41" s="14">
        <v>0</v>
      </c>
      <c r="R41" s="14">
        <v>0</v>
      </c>
      <c r="S41" s="14">
        <v>99158000</v>
      </c>
    </row>
    <row r="42" ht="28.5" customHeight="1" spans="1:19">
      <c r="A42" s="11" t="s">
        <v>17</v>
      </c>
      <c r="B42" s="11" t="s">
        <v>18</v>
      </c>
      <c r="C42" s="12" t="s">
        <v>19</v>
      </c>
      <c r="D42" s="11" t="s">
        <v>119</v>
      </c>
      <c r="E42" s="12" t="s">
        <v>120</v>
      </c>
      <c r="F42" s="12"/>
      <c r="G42" s="13" t="s">
        <v>21</v>
      </c>
      <c r="H42" s="14">
        <v>500</v>
      </c>
      <c r="I42" s="14">
        <f t="shared" si="0"/>
        <v>254746520</v>
      </c>
      <c r="J42" s="14">
        <v>0</v>
      </c>
      <c r="K42" s="14">
        <v>0</v>
      </c>
      <c r="L42" s="14">
        <v>0</v>
      </c>
      <c r="M42" s="14">
        <v>0</v>
      </c>
      <c r="N42" s="14">
        <v>115600000</v>
      </c>
      <c r="O42" s="14">
        <v>0</v>
      </c>
      <c r="P42" s="14"/>
      <c r="Q42" s="14">
        <v>0</v>
      </c>
      <c r="R42" s="14">
        <v>0</v>
      </c>
      <c r="S42" s="14">
        <v>139146520</v>
      </c>
    </row>
    <row r="43" ht="28.5" customHeight="1" spans="1:19">
      <c r="A43" s="11" t="s">
        <v>17</v>
      </c>
      <c r="B43" s="11" t="s">
        <v>18</v>
      </c>
      <c r="C43" s="12" t="s">
        <v>19</v>
      </c>
      <c r="D43" s="11" t="s">
        <v>119</v>
      </c>
      <c r="E43" s="12" t="s">
        <v>120</v>
      </c>
      <c r="F43" s="12"/>
      <c r="G43" s="13" t="s">
        <v>295</v>
      </c>
      <c r="H43" s="14">
        <v>500</v>
      </c>
      <c r="I43" s="14">
        <f t="shared" si="0"/>
        <v>254376394</v>
      </c>
      <c r="J43" s="14">
        <v>0</v>
      </c>
      <c r="K43" s="14">
        <v>0</v>
      </c>
      <c r="L43" s="14">
        <v>0</v>
      </c>
      <c r="M43" s="14">
        <v>0</v>
      </c>
      <c r="N43" s="14">
        <v>115231103</v>
      </c>
      <c r="O43" s="14">
        <v>0</v>
      </c>
      <c r="P43" s="14"/>
      <c r="Q43" s="14">
        <v>0</v>
      </c>
      <c r="R43" s="14">
        <v>0</v>
      </c>
      <c r="S43" s="14">
        <v>139145291</v>
      </c>
    </row>
    <row r="44" ht="25.5" customHeight="1" spans="1:19">
      <c r="A44" s="11" t="s">
        <v>17</v>
      </c>
      <c r="B44" s="11" t="s">
        <v>18</v>
      </c>
      <c r="C44" s="12" t="s">
        <v>19</v>
      </c>
      <c r="D44" s="11" t="s">
        <v>121</v>
      </c>
      <c r="E44" s="12" t="s">
        <v>122</v>
      </c>
      <c r="F44" s="12"/>
      <c r="G44" s="13" t="s">
        <v>20</v>
      </c>
      <c r="H44" s="14">
        <v>6173</v>
      </c>
      <c r="I44" s="14">
        <f t="shared" si="0"/>
        <v>542842000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/>
      <c r="Q44" s="14">
        <v>0</v>
      </c>
      <c r="R44" s="14">
        <v>0</v>
      </c>
      <c r="S44" s="14">
        <v>542842000</v>
      </c>
    </row>
    <row r="45" ht="23.25" customHeight="1" spans="1:19">
      <c r="A45" s="11" t="s">
        <v>17</v>
      </c>
      <c r="B45" s="11" t="s">
        <v>18</v>
      </c>
      <c r="C45" s="12" t="s">
        <v>19</v>
      </c>
      <c r="D45" s="11" t="s">
        <v>121</v>
      </c>
      <c r="E45" s="12" t="s">
        <v>122</v>
      </c>
      <c r="F45" s="12"/>
      <c r="G45" s="13" t="s">
        <v>21</v>
      </c>
      <c r="H45" s="14">
        <v>7659</v>
      </c>
      <c r="I45" s="14">
        <f t="shared" si="0"/>
        <v>673531480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/>
      <c r="Q45" s="14">
        <v>0</v>
      </c>
      <c r="R45" s="14">
        <v>0</v>
      </c>
      <c r="S45" s="14">
        <v>673531480</v>
      </c>
    </row>
    <row r="46" ht="24.75" customHeight="1" spans="1:19">
      <c r="A46" s="11" t="s">
        <v>17</v>
      </c>
      <c r="B46" s="11" t="s">
        <v>18</v>
      </c>
      <c r="C46" s="12" t="s">
        <v>19</v>
      </c>
      <c r="D46" s="11" t="s">
        <v>121</v>
      </c>
      <c r="E46" s="12" t="s">
        <v>122</v>
      </c>
      <c r="F46" s="12"/>
      <c r="G46" s="13" t="s">
        <v>295</v>
      </c>
      <c r="H46" s="14">
        <v>7594</v>
      </c>
      <c r="I46" s="14">
        <f t="shared" si="0"/>
        <v>667819777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/>
      <c r="Q46" s="14">
        <v>0</v>
      </c>
      <c r="R46" s="14">
        <v>0</v>
      </c>
      <c r="S46" s="14">
        <v>667819777</v>
      </c>
    </row>
    <row r="47" ht="24" customHeight="1" spans="1:19">
      <c r="A47" s="11" t="s">
        <v>17</v>
      </c>
      <c r="B47" s="11" t="s">
        <v>18</v>
      </c>
      <c r="C47" s="12" t="s">
        <v>19</v>
      </c>
      <c r="D47" s="11" t="s">
        <v>123</v>
      </c>
      <c r="E47" s="12" t="s">
        <v>124</v>
      </c>
      <c r="F47" s="12"/>
      <c r="G47" s="13" t="s">
        <v>20</v>
      </c>
      <c r="H47" s="14">
        <v>27778</v>
      </c>
      <c r="I47" s="14">
        <f t="shared" si="0"/>
        <v>4027924700</v>
      </c>
      <c r="J47" s="14">
        <v>0</v>
      </c>
      <c r="K47" s="14">
        <v>0</v>
      </c>
      <c r="L47" s="14">
        <v>1481602700</v>
      </c>
      <c r="M47" s="14">
        <v>243914000</v>
      </c>
      <c r="N47" s="14">
        <v>2292408000</v>
      </c>
      <c r="O47" s="14">
        <v>0</v>
      </c>
      <c r="P47" s="14"/>
      <c r="Q47" s="14">
        <v>0</v>
      </c>
      <c r="R47" s="14">
        <v>10000000</v>
      </c>
      <c r="S47" s="14">
        <v>0</v>
      </c>
    </row>
    <row r="48" ht="24" customHeight="1" spans="1:19">
      <c r="A48" s="11" t="s">
        <v>17</v>
      </c>
      <c r="B48" s="11" t="s">
        <v>18</v>
      </c>
      <c r="C48" s="12" t="s">
        <v>19</v>
      </c>
      <c r="D48" s="11" t="s">
        <v>123</v>
      </c>
      <c r="E48" s="12" t="s">
        <v>124</v>
      </c>
      <c r="F48" s="12"/>
      <c r="G48" s="13" t="s">
        <v>21</v>
      </c>
      <c r="H48" s="14">
        <v>24339</v>
      </c>
      <c r="I48" s="14">
        <f t="shared" si="0"/>
        <v>3529314800</v>
      </c>
      <c r="J48" s="14">
        <v>0</v>
      </c>
      <c r="K48" s="14">
        <v>0</v>
      </c>
      <c r="L48" s="14">
        <v>1369679200</v>
      </c>
      <c r="M48" s="14">
        <v>222775000</v>
      </c>
      <c r="N48" s="14">
        <v>1930360600</v>
      </c>
      <c r="O48" s="14">
        <v>0</v>
      </c>
      <c r="P48" s="14"/>
      <c r="Q48" s="14">
        <v>0</v>
      </c>
      <c r="R48" s="14">
        <v>6500000</v>
      </c>
      <c r="S48" s="14">
        <v>0</v>
      </c>
    </row>
    <row r="49" ht="24" customHeight="1" spans="1:19">
      <c r="A49" s="11" t="s">
        <v>17</v>
      </c>
      <c r="B49" s="11" t="s">
        <v>18</v>
      </c>
      <c r="C49" s="12" t="s">
        <v>19</v>
      </c>
      <c r="D49" s="11" t="s">
        <v>123</v>
      </c>
      <c r="E49" s="12" t="s">
        <v>124</v>
      </c>
      <c r="F49" s="12"/>
      <c r="G49" s="13" t="s">
        <v>295</v>
      </c>
      <c r="H49" s="14">
        <v>24339</v>
      </c>
      <c r="I49" s="18">
        <f t="shared" si="0"/>
        <v>3526737407</v>
      </c>
      <c r="J49" s="18">
        <v>0</v>
      </c>
      <c r="K49" s="18">
        <v>0</v>
      </c>
      <c r="L49" s="18">
        <v>1367407404</v>
      </c>
      <c r="M49" s="14">
        <v>222627975</v>
      </c>
      <c r="N49" s="14">
        <v>1930330955</v>
      </c>
      <c r="O49" s="14">
        <v>0</v>
      </c>
      <c r="P49" s="14"/>
      <c r="Q49" s="14">
        <v>0</v>
      </c>
      <c r="R49" s="14">
        <v>6371073</v>
      </c>
      <c r="S49" s="14">
        <v>0</v>
      </c>
    </row>
    <row r="50" ht="24" customHeight="1" spans="1:19">
      <c r="A50" s="11" t="s">
        <v>17</v>
      </c>
      <c r="B50" s="11" t="s">
        <v>18</v>
      </c>
      <c r="C50" s="12" t="s">
        <v>19</v>
      </c>
      <c r="D50" s="11" t="s">
        <v>125</v>
      </c>
      <c r="E50" s="12" t="s">
        <v>344</v>
      </c>
      <c r="F50" s="12"/>
      <c r="G50" s="13" t="s">
        <v>20</v>
      </c>
      <c r="H50" s="14">
        <v>7609</v>
      </c>
      <c r="I50" s="14">
        <f t="shared" si="0"/>
        <v>265347000</v>
      </c>
      <c r="J50" s="14">
        <v>0</v>
      </c>
      <c r="K50" s="14">
        <v>0</v>
      </c>
      <c r="L50" s="14">
        <v>120000000</v>
      </c>
      <c r="M50" s="14">
        <v>20040000</v>
      </c>
      <c r="N50" s="14">
        <v>125307000</v>
      </c>
      <c r="O50" s="14">
        <v>0</v>
      </c>
      <c r="P50" s="14"/>
      <c r="Q50" s="14">
        <v>0</v>
      </c>
      <c r="R50" s="14">
        <v>0</v>
      </c>
      <c r="S50" s="14">
        <v>0</v>
      </c>
    </row>
    <row r="51" ht="24" customHeight="1" spans="1:19">
      <c r="A51" s="11" t="s">
        <v>17</v>
      </c>
      <c r="B51" s="11" t="s">
        <v>18</v>
      </c>
      <c r="C51" s="12" t="s">
        <v>19</v>
      </c>
      <c r="D51" s="11" t="s">
        <v>125</v>
      </c>
      <c r="E51" s="12" t="s">
        <v>344</v>
      </c>
      <c r="F51" s="12"/>
      <c r="G51" s="13" t="s">
        <v>21</v>
      </c>
      <c r="H51" s="14">
        <v>7609</v>
      </c>
      <c r="I51" s="14">
        <f t="shared" si="0"/>
        <v>242207000</v>
      </c>
      <c r="J51" s="14">
        <v>0</v>
      </c>
      <c r="K51" s="14">
        <v>0</v>
      </c>
      <c r="L51" s="14">
        <v>107500000</v>
      </c>
      <c r="M51" s="14">
        <v>17340000</v>
      </c>
      <c r="N51" s="14">
        <v>117367000</v>
      </c>
      <c r="O51" s="14">
        <v>0</v>
      </c>
      <c r="P51" s="14"/>
      <c r="Q51" s="14">
        <v>0</v>
      </c>
      <c r="R51" s="14">
        <v>0</v>
      </c>
      <c r="S51" s="14">
        <v>0</v>
      </c>
    </row>
    <row r="52" ht="49.5" customHeight="1" spans="1:19">
      <c r="A52" s="11" t="s">
        <v>17</v>
      </c>
      <c r="B52" s="11" t="s">
        <v>18</v>
      </c>
      <c r="C52" s="12" t="s">
        <v>19</v>
      </c>
      <c r="D52" s="11" t="s">
        <v>125</v>
      </c>
      <c r="E52" s="12" t="s">
        <v>344</v>
      </c>
      <c r="F52" s="12"/>
      <c r="G52" s="13" t="s">
        <v>295</v>
      </c>
      <c r="H52" s="14">
        <v>7609</v>
      </c>
      <c r="I52" s="14">
        <f t="shared" si="0"/>
        <v>241587974</v>
      </c>
      <c r="J52" s="14">
        <v>0</v>
      </c>
      <c r="K52" s="14">
        <v>0</v>
      </c>
      <c r="L52" s="14">
        <v>107457595</v>
      </c>
      <c r="M52" s="14">
        <v>17132738</v>
      </c>
      <c r="N52" s="14">
        <v>116997641</v>
      </c>
      <c r="O52" s="14">
        <v>0</v>
      </c>
      <c r="P52" s="14"/>
      <c r="Q52" s="14">
        <v>0</v>
      </c>
      <c r="R52" s="14">
        <v>0</v>
      </c>
      <c r="S52" s="14">
        <v>0</v>
      </c>
    </row>
    <row r="53" ht="24" customHeight="1" spans="1:19">
      <c r="A53" s="11" t="s">
        <v>17</v>
      </c>
      <c r="B53" s="11" t="s">
        <v>18</v>
      </c>
      <c r="C53" s="12" t="s">
        <v>19</v>
      </c>
      <c r="D53" s="11" t="s">
        <v>128</v>
      </c>
      <c r="E53" s="12" t="s">
        <v>129</v>
      </c>
      <c r="F53" s="12"/>
      <c r="G53" s="13" t="s">
        <v>20</v>
      </c>
      <c r="H53" s="14">
        <v>1</v>
      </c>
      <c r="I53" s="14">
        <f t="shared" si="0"/>
        <v>5000000</v>
      </c>
      <c r="J53" s="14">
        <v>0</v>
      </c>
      <c r="K53" s="14">
        <v>5000000</v>
      </c>
      <c r="L53" s="14">
        <v>0</v>
      </c>
      <c r="M53" s="14">
        <v>0</v>
      </c>
      <c r="N53" s="14">
        <v>0</v>
      </c>
      <c r="O53" s="14">
        <v>0</v>
      </c>
      <c r="P53" s="14"/>
      <c r="Q53" s="14">
        <v>0</v>
      </c>
      <c r="R53" s="14">
        <v>0</v>
      </c>
      <c r="S53" s="14">
        <v>0</v>
      </c>
    </row>
    <row r="54" s="1" customFormat="1" ht="24" customHeight="1" spans="1:19">
      <c r="A54" s="15" t="s">
        <v>17</v>
      </c>
      <c r="B54" s="15" t="s">
        <v>18</v>
      </c>
      <c r="C54" s="16" t="s">
        <v>19</v>
      </c>
      <c r="D54" s="15" t="s">
        <v>128</v>
      </c>
      <c r="E54" s="16" t="s">
        <v>129</v>
      </c>
      <c r="F54" s="16"/>
      <c r="G54" s="17" t="s">
        <v>21</v>
      </c>
      <c r="H54" s="18">
        <v>1</v>
      </c>
      <c r="I54" s="18">
        <f t="shared" si="0"/>
        <v>3500000</v>
      </c>
      <c r="J54" s="18">
        <v>0</v>
      </c>
      <c r="K54" s="18">
        <v>3500000</v>
      </c>
      <c r="L54" s="18">
        <v>0</v>
      </c>
      <c r="M54" s="18">
        <v>0</v>
      </c>
      <c r="N54" s="18">
        <v>0</v>
      </c>
      <c r="O54" s="18">
        <v>0</v>
      </c>
      <c r="P54" s="18"/>
      <c r="Q54" s="18">
        <v>0</v>
      </c>
      <c r="R54" s="18">
        <v>0</v>
      </c>
      <c r="S54" s="18">
        <v>0</v>
      </c>
    </row>
    <row r="55" ht="24" customHeight="1" spans="1:19">
      <c r="A55" s="11" t="s">
        <v>17</v>
      </c>
      <c r="B55" s="11" t="s">
        <v>18</v>
      </c>
      <c r="C55" s="12" t="s">
        <v>19</v>
      </c>
      <c r="D55" s="11" t="s">
        <v>128</v>
      </c>
      <c r="E55" s="12" t="s">
        <v>129</v>
      </c>
      <c r="F55" s="12"/>
      <c r="G55" s="13" t="s">
        <v>295</v>
      </c>
      <c r="H55" s="14">
        <v>1</v>
      </c>
      <c r="I55" s="14">
        <f t="shared" si="0"/>
        <v>2865309</v>
      </c>
      <c r="J55" s="14">
        <v>0</v>
      </c>
      <c r="K55" s="14">
        <v>2865309</v>
      </c>
      <c r="L55" s="14">
        <v>0</v>
      </c>
      <c r="M55" s="14">
        <v>0</v>
      </c>
      <c r="N55" s="14">
        <v>0</v>
      </c>
      <c r="O55" s="14">
        <v>0</v>
      </c>
      <c r="P55" s="14"/>
      <c r="Q55" s="14">
        <v>0</v>
      </c>
      <c r="R55" s="14">
        <v>0</v>
      </c>
      <c r="S55" s="14">
        <v>0</v>
      </c>
    </row>
    <row r="56" ht="24" customHeight="1" spans="1:19">
      <c r="A56" s="11" t="s">
        <v>17</v>
      </c>
      <c r="B56" s="11" t="s">
        <v>18</v>
      </c>
      <c r="C56" s="12" t="s">
        <v>19</v>
      </c>
      <c r="D56" s="11" t="s">
        <v>258</v>
      </c>
      <c r="E56" s="12" t="s">
        <v>347</v>
      </c>
      <c r="F56" s="12"/>
      <c r="G56" s="13" t="s">
        <v>20</v>
      </c>
      <c r="H56" s="14">
        <v>225</v>
      </c>
      <c r="I56" s="14">
        <f t="shared" si="0"/>
        <v>21939000</v>
      </c>
      <c r="J56" s="14">
        <v>0</v>
      </c>
      <c r="K56" s="14">
        <v>21939000</v>
      </c>
      <c r="L56" s="14">
        <v>0</v>
      </c>
      <c r="M56" s="14">
        <v>0</v>
      </c>
      <c r="N56" s="14">
        <v>0</v>
      </c>
      <c r="O56" s="14">
        <v>0</v>
      </c>
      <c r="P56" s="14"/>
      <c r="Q56" s="14">
        <v>0</v>
      </c>
      <c r="R56" s="14">
        <v>0</v>
      </c>
      <c r="S56" s="14">
        <v>0</v>
      </c>
    </row>
    <row r="57" ht="24" customHeight="1" spans="1:19">
      <c r="A57" s="11" t="s">
        <v>17</v>
      </c>
      <c r="B57" s="11" t="s">
        <v>18</v>
      </c>
      <c r="C57" s="12" t="s">
        <v>19</v>
      </c>
      <c r="D57" s="11" t="s">
        <v>258</v>
      </c>
      <c r="E57" s="12" t="s">
        <v>347</v>
      </c>
      <c r="F57" s="12"/>
      <c r="G57" s="13" t="s">
        <v>21</v>
      </c>
      <c r="H57" s="14">
        <v>0</v>
      </c>
      <c r="I57" s="14">
        <f t="shared" si="0"/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/>
      <c r="Q57" s="14">
        <v>0</v>
      </c>
      <c r="R57" s="14">
        <v>0</v>
      </c>
      <c r="S57" s="14">
        <v>0</v>
      </c>
    </row>
    <row r="58" ht="24" customHeight="1" spans="1:19">
      <c r="A58" s="11" t="s">
        <v>17</v>
      </c>
      <c r="B58" s="11" t="s">
        <v>18</v>
      </c>
      <c r="C58" s="12" t="s">
        <v>19</v>
      </c>
      <c r="D58" s="11" t="s">
        <v>258</v>
      </c>
      <c r="E58" s="12" t="s">
        <v>347</v>
      </c>
      <c r="F58" s="12"/>
      <c r="G58" s="13" t="s">
        <v>295</v>
      </c>
      <c r="H58" s="14">
        <v>0</v>
      </c>
      <c r="I58" s="14">
        <f t="shared" si="0"/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/>
      <c r="Q58" s="14">
        <v>0</v>
      </c>
      <c r="R58" s="14">
        <v>0</v>
      </c>
      <c r="S58" s="14">
        <v>0</v>
      </c>
    </row>
    <row r="59" ht="24" customHeight="1" spans="1:19">
      <c r="A59" s="11" t="s">
        <v>17</v>
      </c>
      <c r="B59" s="11" t="s">
        <v>18</v>
      </c>
      <c r="C59" s="12" t="s">
        <v>19</v>
      </c>
      <c r="D59" s="11" t="s">
        <v>260</v>
      </c>
      <c r="E59" s="12" t="s">
        <v>349</v>
      </c>
      <c r="F59" s="12"/>
      <c r="G59" s="13" t="s">
        <v>20</v>
      </c>
      <c r="H59" s="14">
        <v>87</v>
      </c>
      <c r="I59" s="14">
        <f t="shared" si="0"/>
        <v>5363000</v>
      </c>
      <c r="J59" s="14">
        <v>0</v>
      </c>
      <c r="K59" s="14">
        <v>5363000</v>
      </c>
      <c r="L59" s="14">
        <v>0</v>
      </c>
      <c r="M59" s="14">
        <v>0</v>
      </c>
      <c r="N59" s="14">
        <v>0</v>
      </c>
      <c r="O59" s="14">
        <v>0</v>
      </c>
      <c r="P59" s="14"/>
      <c r="Q59" s="14">
        <v>0</v>
      </c>
      <c r="R59" s="14">
        <v>0</v>
      </c>
      <c r="S59" s="14">
        <v>0</v>
      </c>
    </row>
    <row r="60" ht="24" customHeight="1" spans="1:19">
      <c r="A60" s="11" t="s">
        <v>17</v>
      </c>
      <c r="B60" s="11" t="s">
        <v>18</v>
      </c>
      <c r="C60" s="12" t="s">
        <v>19</v>
      </c>
      <c r="D60" s="11" t="s">
        <v>260</v>
      </c>
      <c r="E60" s="12" t="s">
        <v>349</v>
      </c>
      <c r="F60" s="12"/>
      <c r="G60" s="13" t="s">
        <v>21</v>
      </c>
      <c r="H60" s="14">
        <v>8</v>
      </c>
      <c r="I60" s="14">
        <f t="shared" si="0"/>
        <v>520000</v>
      </c>
      <c r="J60" s="14">
        <v>0</v>
      </c>
      <c r="K60" s="14">
        <v>520000</v>
      </c>
      <c r="L60" s="14">
        <v>0</v>
      </c>
      <c r="M60" s="14">
        <v>0</v>
      </c>
      <c r="N60" s="14">
        <v>0</v>
      </c>
      <c r="O60" s="14">
        <v>0</v>
      </c>
      <c r="P60" s="14"/>
      <c r="Q60" s="14">
        <v>0</v>
      </c>
      <c r="R60" s="14">
        <v>0</v>
      </c>
      <c r="S60" s="14">
        <v>0</v>
      </c>
    </row>
    <row r="61" ht="24" customHeight="1" spans="1:19">
      <c r="A61" s="11" t="s">
        <v>17</v>
      </c>
      <c r="B61" s="11" t="s">
        <v>18</v>
      </c>
      <c r="C61" s="12" t="s">
        <v>19</v>
      </c>
      <c r="D61" s="11" t="s">
        <v>260</v>
      </c>
      <c r="E61" s="12" t="s">
        <v>349</v>
      </c>
      <c r="F61" s="12"/>
      <c r="G61" s="13" t="s">
        <v>295</v>
      </c>
      <c r="H61" s="14">
        <v>8</v>
      </c>
      <c r="I61" s="14">
        <f t="shared" si="0"/>
        <v>519870</v>
      </c>
      <c r="J61" s="14">
        <v>0</v>
      </c>
      <c r="K61" s="14">
        <v>519870</v>
      </c>
      <c r="L61" s="14">
        <v>0</v>
      </c>
      <c r="M61" s="14">
        <v>0</v>
      </c>
      <c r="N61" s="14">
        <v>0</v>
      </c>
      <c r="O61" s="14">
        <v>0</v>
      </c>
      <c r="P61" s="14"/>
      <c r="Q61" s="14">
        <v>0</v>
      </c>
      <c r="R61" s="14">
        <v>0</v>
      </c>
      <c r="S61" s="14">
        <v>0</v>
      </c>
    </row>
    <row r="62" ht="24" customHeight="1" spans="1:19">
      <c r="A62" s="11" t="s">
        <v>17</v>
      </c>
      <c r="B62" s="11" t="s">
        <v>18</v>
      </c>
      <c r="C62" s="12" t="s">
        <v>19</v>
      </c>
      <c r="D62" s="11" t="s">
        <v>262</v>
      </c>
      <c r="E62" s="12" t="s">
        <v>263</v>
      </c>
      <c r="F62" s="12"/>
      <c r="G62" s="13" t="s">
        <v>20</v>
      </c>
      <c r="H62" s="14">
        <v>1918</v>
      </c>
      <c r="I62" s="14">
        <f t="shared" si="0"/>
        <v>118000000</v>
      </c>
      <c r="J62" s="14">
        <v>0</v>
      </c>
      <c r="K62" s="14">
        <v>118000000</v>
      </c>
      <c r="L62" s="14">
        <v>0</v>
      </c>
      <c r="M62" s="14">
        <v>0</v>
      </c>
      <c r="N62" s="14">
        <v>0</v>
      </c>
      <c r="O62" s="14">
        <v>0</v>
      </c>
      <c r="P62" s="14"/>
      <c r="Q62" s="14">
        <v>0</v>
      </c>
      <c r="R62" s="14">
        <v>0</v>
      </c>
      <c r="S62" s="14">
        <v>0</v>
      </c>
    </row>
    <row r="63" ht="24" customHeight="1" spans="1:19">
      <c r="A63" s="11" t="s">
        <v>17</v>
      </c>
      <c r="B63" s="11" t="s">
        <v>18</v>
      </c>
      <c r="C63" s="12" t="s">
        <v>19</v>
      </c>
      <c r="D63" s="11" t="s">
        <v>262</v>
      </c>
      <c r="E63" s="12" t="s">
        <v>263</v>
      </c>
      <c r="F63" s="12"/>
      <c r="G63" s="13" t="s">
        <v>21</v>
      </c>
      <c r="H63" s="14">
        <v>0</v>
      </c>
      <c r="I63" s="14">
        <f t="shared" si="0"/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/>
      <c r="Q63" s="14">
        <v>0</v>
      </c>
      <c r="R63" s="14">
        <v>0</v>
      </c>
      <c r="S63" s="14">
        <v>0</v>
      </c>
    </row>
    <row r="64" ht="24" customHeight="1" spans="1:19">
      <c r="A64" s="11" t="s">
        <v>17</v>
      </c>
      <c r="B64" s="11" t="s">
        <v>18</v>
      </c>
      <c r="C64" s="12" t="s">
        <v>19</v>
      </c>
      <c r="D64" s="11" t="s">
        <v>262</v>
      </c>
      <c r="E64" s="12" t="s">
        <v>263</v>
      </c>
      <c r="F64" s="12"/>
      <c r="G64" s="13" t="s">
        <v>295</v>
      </c>
      <c r="H64" s="14">
        <v>0</v>
      </c>
      <c r="I64" s="14">
        <f t="shared" si="0"/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/>
      <c r="Q64" s="14">
        <v>0</v>
      </c>
      <c r="R64" s="14">
        <v>0</v>
      </c>
      <c r="S64" s="14">
        <v>0</v>
      </c>
    </row>
    <row r="65" ht="31.5" customHeight="1" spans="1:19">
      <c r="A65" s="11" t="s">
        <v>17</v>
      </c>
      <c r="B65" s="11" t="s">
        <v>18</v>
      </c>
      <c r="C65" s="12" t="s">
        <v>19</v>
      </c>
      <c r="D65" s="11" t="s">
        <v>264</v>
      </c>
      <c r="E65" s="12" t="s">
        <v>265</v>
      </c>
      <c r="F65" s="12"/>
      <c r="G65" s="13" t="s">
        <v>20</v>
      </c>
      <c r="H65" s="14">
        <v>1</v>
      </c>
      <c r="I65" s="14">
        <f t="shared" si="0"/>
        <v>1300000000</v>
      </c>
      <c r="J65" s="14">
        <v>0</v>
      </c>
      <c r="K65" s="14">
        <v>1300000000</v>
      </c>
      <c r="L65" s="14">
        <v>0</v>
      </c>
      <c r="M65" s="14">
        <v>0</v>
      </c>
      <c r="N65" s="14">
        <v>0</v>
      </c>
      <c r="O65" s="14">
        <v>0</v>
      </c>
      <c r="P65" s="14"/>
      <c r="Q65" s="14">
        <v>0</v>
      </c>
      <c r="R65" s="14">
        <v>0</v>
      </c>
      <c r="S65" s="14">
        <v>0</v>
      </c>
    </row>
    <row r="66" ht="34.5" customHeight="1" spans="1:19">
      <c r="A66" s="11" t="s">
        <v>17</v>
      </c>
      <c r="B66" s="11" t="s">
        <v>18</v>
      </c>
      <c r="C66" s="12" t="s">
        <v>19</v>
      </c>
      <c r="D66" s="11" t="s">
        <v>264</v>
      </c>
      <c r="E66" s="12" t="s">
        <v>265</v>
      </c>
      <c r="F66" s="12"/>
      <c r="G66" s="13" t="s">
        <v>21</v>
      </c>
      <c r="H66" s="14">
        <v>0</v>
      </c>
      <c r="I66" s="14">
        <f t="shared" si="0"/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/>
      <c r="Q66" s="14">
        <v>0</v>
      </c>
      <c r="R66" s="14">
        <v>0</v>
      </c>
      <c r="S66" s="14">
        <v>0</v>
      </c>
    </row>
    <row r="67" ht="39.75" customHeight="1" spans="1:19">
      <c r="A67" s="11" t="s">
        <v>17</v>
      </c>
      <c r="B67" s="11" t="s">
        <v>18</v>
      </c>
      <c r="C67" s="12" t="s">
        <v>19</v>
      </c>
      <c r="D67" s="11" t="s">
        <v>264</v>
      </c>
      <c r="E67" s="12" t="s">
        <v>265</v>
      </c>
      <c r="F67" s="12"/>
      <c r="G67" s="13" t="s">
        <v>295</v>
      </c>
      <c r="H67" s="14">
        <v>0</v>
      </c>
      <c r="I67" s="14">
        <f t="shared" si="0"/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/>
      <c r="Q67" s="14">
        <v>0</v>
      </c>
      <c r="R67" s="14">
        <v>0</v>
      </c>
      <c r="S67" s="14">
        <v>0</v>
      </c>
    </row>
    <row r="68" ht="45" customHeight="1" spans="1:19">
      <c r="A68" s="11" t="s">
        <v>17</v>
      </c>
      <c r="B68" s="11" t="s">
        <v>18</v>
      </c>
      <c r="C68" s="12" t="s">
        <v>19</v>
      </c>
      <c r="D68" s="11" t="s">
        <v>132</v>
      </c>
      <c r="E68" s="12" t="s">
        <v>353</v>
      </c>
      <c r="F68" s="12"/>
      <c r="G68" s="13" t="s">
        <v>20</v>
      </c>
      <c r="H68" s="14">
        <v>229</v>
      </c>
      <c r="I68" s="14">
        <f t="shared" si="0"/>
        <v>578000</v>
      </c>
      <c r="J68" s="14">
        <v>578000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/>
      <c r="Q68" s="14">
        <v>0</v>
      </c>
      <c r="R68" s="14">
        <v>0</v>
      </c>
      <c r="S68" s="14">
        <v>0</v>
      </c>
    </row>
    <row r="69" ht="41.25" customHeight="1" spans="1:19">
      <c r="A69" s="11" t="s">
        <v>17</v>
      </c>
      <c r="B69" s="11" t="s">
        <v>18</v>
      </c>
      <c r="C69" s="12" t="s">
        <v>19</v>
      </c>
      <c r="D69" s="11" t="s">
        <v>132</v>
      </c>
      <c r="E69" s="12" t="s">
        <v>353</v>
      </c>
      <c r="F69" s="12"/>
      <c r="G69" s="13" t="s">
        <v>21</v>
      </c>
      <c r="H69" s="14">
        <v>229</v>
      </c>
      <c r="I69" s="14">
        <f t="shared" si="0"/>
        <v>578000</v>
      </c>
      <c r="J69" s="14">
        <v>578000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/>
      <c r="Q69" s="14">
        <v>0</v>
      </c>
      <c r="R69" s="14">
        <v>0</v>
      </c>
      <c r="S69" s="14">
        <v>0</v>
      </c>
    </row>
    <row r="70" ht="45.75" customHeight="1" spans="1:19">
      <c r="A70" s="11" t="s">
        <v>17</v>
      </c>
      <c r="B70" s="11" t="s">
        <v>18</v>
      </c>
      <c r="C70" s="12" t="s">
        <v>19</v>
      </c>
      <c r="D70" s="11" t="s">
        <v>132</v>
      </c>
      <c r="E70" s="12" t="s">
        <v>353</v>
      </c>
      <c r="F70" s="12"/>
      <c r="G70" s="13" t="s">
        <v>295</v>
      </c>
      <c r="H70" s="14">
        <v>0</v>
      </c>
      <c r="I70" s="14">
        <f t="shared" si="0"/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/>
      <c r="Q70" s="14">
        <v>0</v>
      </c>
      <c r="R70" s="14">
        <v>0</v>
      </c>
      <c r="S70" s="14">
        <v>0</v>
      </c>
    </row>
    <row r="71" ht="27" customHeight="1" spans="1:19">
      <c r="A71" s="11" t="s">
        <v>17</v>
      </c>
      <c r="B71" s="11" t="s">
        <v>18</v>
      </c>
      <c r="C71" s="12" t="s">
        <v>19</v>
      </c>
      <c r="D71" s="11" t="s">
        <v>136</v>
      </c>
      <c r="E71" s="12" t="s">
        <v>137</v>
      </c>
      <c r="F71" s="12"/>
      <c r="G71" s="13" t="s">
        <v>20</v>
      </c>
      <c r="H71" s="14">
        <v>48</v>
      </c>
      <c r="I71" s="14">
        <f t="shared" si="0"/>
        <v>122000</v>
      </c>
      <c r="J71" s="14">
        <v>122000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/>
      <c r="Q71" s="14">
        <v>0</v>
      </c>
      <c r="R71" s="14">
        <v>0</v>
      </c>
      <c r="S71" s="14">
        <v>0</v>
      </c>
    </row>
    <row r="72" ht="27" customHeight="1" spans="1:19">
      <c r="A72" s="11" t="s">
        <v>17</v>
      </c>
      <c r="B72" s="11" t="s">
        <v>18</v>
      </c>
      <c r="C72" s="12" t="s">
        <v>19</v>
      </c>
      <c r="D72" s="11" t="s">
        <v>136</v>
      </c>
      <c r="E72" s="12" t="s">
        <v>137</v>
      </c>
      <c r="F72" s="12"/>
      <c r="G72" s="13" t="s">
        <v>21</v>
      </c>
      <c r="H72" s="14">
        <v>48</v>
      </c>
      <c r="I72" s="14">
        <f t="shared" si="0"/>
        <v>122000</v>
      </c>
      <c r="J72" s="14">
        <v>122000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/>
      <c r="Q72" s="14">
        <v>0</v>
      </c>
      <c r="R72" s="14">
        <v>0</v>
      </c>
      <c r="S72" s="14">
        <v>0</v>
      </c>
    </row>
    <row r="73" ht="27" customHeight="1" spans="1:19">
      <c r="A73" s="11" t="s">
        <v>17</v>
      </c>
      <c r="B73" s="11" t="s">
        <v>18</v>
      </c>
      <c r="C73" s="12" t="s">
        <v>19</v>
      </c>
      <c r="D73" s="11" t="s">
        <v>136</v>
      </c>
      <c r="E73" s="12" t="s">
        <v>137</v>
      </c>
      <c r="F73" s="12"/>
      <c r="G73" s="13" t="s">
        <v>295</v>
      </c>
      <c r="H73" s="14">
        <v>48</v>
      </c>
      <c r="I73" s="14">
        <f t="shared" si="0"/>
        <v>122000</v>
      </c>
      <c r="J73" s="14">
        <v>122000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/>
      <c r="Q73" s="14">
        <v>0</v>
      </c>
      <c r="R73" s="14">
        <v>0</v>
      </c>
      <c r="S73" s="14">
        <v>0</v>
      </c>
    </row>
    <row r="74" ht="34.5" customHeight="1" spans="1:19">
      <c r="A74" s="11" t="s">
        <v>17</v>
      </c>
      <c r="B74" s="11" t="s">
        <v>18</v>
      </c>
      <c r="C74" s="12" t="s">
        <v>19</v>
      </c>
      <c r="D74" s="20" t="s">
        <v>134</v>
      </c>
      <c r="E74" s="21" t="s">
        <v>135</v>
      </c>
      <c r="F74" s="12"/>
      <c r="G74" s="13" t="s">
        <v>20</v>
      </c>
      <c r="H74" s="14">
        <v>0</v>
      </c>
      <c r="I74" s="14">
        <f t="shared" si="0"/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/>
      <c r="Q74" s="14">
        <v>0</v>
      </c>
      <c r="R74" s="14">
        <v>0</v>
      </c>
      <c r="S74" s="14">
        <v>0</v>
      </c>
    </row>
    <row r="75" ht="33.75" customHeight="1" spans="1:19">
      <c r="A75" s="11" t="s">
        <v>17</v>
      </c>
      <c r="B75" s="11" t="s">
        <v>18</v>
      </c>
      <c r="C75" s="12" t="s">
        <v>19</v>
      </c>
      <c r="D75" s="20" t="s">
        <v>134</v>
      </c>
      <c r="E75" s="21" t="s">
        <v>135</v>
      </c>
      <c r="F75" s="12"/>
      <c r="G75" s="13" t="s">
        <v>21</v>
      </c>
      <c r="H75" s="14">
        <v>1462</v>
      </c>
      <c r="I75" s="14">
        <f t="shared" si="0"/>
        <v>3690000</v>
      </c>
      <c r="J75" s="14">
        <v>3690000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/>
      <c r="Q75" s="14">
        <v>0</v>
      </c>
      <c r="R75" s="14">
        <v>0</v>
      </c>
      <c r="S75" s="14">
        <v>0</v>
      </c>
    </row>
    <row r="76" ht="36.75" customHeight="1" spans="1:19">
      <c r="A76" s="11" t="s">
        <v>17</v>
      </c>
      <c r="B76" s="11" t="s">
        <v>18</v>
      </c>
      <c r="C76" s="12" t="s">
        <v>19</v>
      </c>
      <c r="D76" s="20" t="s">
        <v>134</v>
      </c>
      <c r="E76" s="21" t="s">
        <v>135</v>
      </c>
      <c r="F76" s="12"/>
      <c r="G76" s="13" t="s">
        <v>295</v>
      </c>
      <c r="H76" s="14">
        <v>1462</v>
      </c>
      <c r="I76" s="14">
        <f t="shared" si="0"/>
        <v>3690000</v>
      </c>
      <c r="J76" s="14">
        <v>3690000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/>
      <c r="Q76" s="14">
        <v>0</v>
      </c>
      <c r="R76" s="14">
        <v>0</v>
      </c>
      <c r="S76" s="14">
        <v>0</v>
      </c>
    </row>
    <row r="77" ht="33.75" customHeight="1" spans="1:19">
      <c r="A77" s="11" t="s">
        <v>17</v>
      </c>
      <c r="B77" s="11" t="s">
        <v>18</v>
      </c>
      <c r="C77" s="12" t="s">
        <v>19</v>
      </c>
      <c r="D77" s="11" t="s">
        <v>138</v>
      </c>
      <c r="E77" s="12" t="s">
        <v>139</v>
      </c>
      <c r="F77" s="12"/>
      <c r="G77" s="13" t="s">
        <v>20</v>
      </c>
      <c r="H77" s="14">
        <v>634</v>
      </c>
      <c r="I77" s="14">
        <f t="shared" si="0"/>
        <v>45000000</v>
      </c>
      <c r="J77" s="14">
        <v>0</v>
      </c>
      <c r="K77" s="14">
        <v>45000000</v>
      </c>
      <c r="L77" s="14">
        <v>0</v>
      </c>
      <c r="M77" s="14">
        <v>0</v>
      </c>
      <c r="N77" s="14">
        <v>0</v>
      </c>
      <c r="O77" s="14">
        <v>0</v>
      </c>
      <c r="P77" s="14"/>
      <c r="Q77" s="14">
        <v>0</v>
      </c>
      <c r="R77" s="14">
        <v>0</v>
      </c>
      <c r="S77" s="14">
        <v>0</v>
      </c>
    </row>
    <row r="78" ht="33.75" customHeight="1" spans="1:19">
      <c r="A78" s="11" t="s">
        <v>17</v>
      </c>
      <c r="B78" s="11" t="s">
        <v>18</v>
      </c>
      <c r="C78" s="12" t="s">
        <v>19</v>
      </c>
      <c r="D78" s="11" t="s">
        <v>138</v>
      </c>
      <c r="E78" s="12" t="s">
        <v>139</v>
      </c>
      <c r="F78" s="12"/>
      <c r="G78" s="13" t="s">
        <v>21</v>
      </c>
      <c r="H78" s="14">
        <v>17</v>
      </c>
      <c r="I78" s="14">
        <f t="shared" si="0"/>
        <v>1234515</v>
      </c>
      <c r="J78" s="14">
        <v>0</v>
      </c>
      <c r="K78" s="14">
        <v>1234515</v>
      </c>
      <c r="L78" s="14">
        <v>0</v>
      </c>
      <c r="M78" s="14">
        <v>0</v>
      </c>
      <c r="N78" s="14">
        <v>0</v>
      </c>
      <c r="O78" s="14">
        <v>0</v>
      </c>
      <c r="P78" s="14"/>
      <c r="Q78" s="14">
        <v>0</v>
      </c>
      <c r="R78" s="14">
        <v>0</v>
      </c>
      <c r="S78" s="14">
        <v>0</v>
      </c>
    </row>
    <row r="79" ht="33.75" customHeight="1" spans="1:19">
      <c r="A79" s="11" t="s">
        <v>17</v>
      </c>
      <c r="B79" s="11" t="s">
        <v>18</v>
      </c>
      <c r="C79" s="12" t="s">
        <v>19</v>
      </c>
      <c r="D79" s="11" t="s">
        <v>138</v>
      </c>
      <c r="E79" s="12" t="s">
        <v>139</v>
      </c>
      <c r="F79" s="12"/>
      <c r="G79" s="13" t="s">
        <v>295</v>
      </c>
      <c r="H79" s="14">
        <v>17</v>
      </c>
      <c r="I79" s="14">
        <f t="shared" ref="I79:I148" si="1">J79+K79+L79+M79+N79+O79+Q79+R79+S79</f>
        <v>1234511</v>
      </c>
      <c r="J79" s="14">
        <v>0</v>
      </c>
      <c r="K79" s="14">
        <v>1234511</v>
      </c>
      <c r="L79" s="14">
        <v>0</v>
      </c>
      <c r="M79" s="14">
        <v>0</v>
      </c>
      <c r="N79" s="14">
        <v>0</v>
      </c>
      <c r="O79" s="14">
        <v>0</v>
      </c>
      <c r="P79" s="14"/>
      <c r="Q79" s="14">
        <v>0</v>
      </c>
      <c r="R79" s="14">
        <v>0</v>
      </c>
      <c r="S79" s="14">
        <v>0</v>
      </c>
    </row>
    <row r="80" ht="33.75" customHeight="1" spans="1:19">
      <c r="A80" s="11" t="s">
        <v>17</v>
      </c>
      <c r="B80" s="11" t="s">
        <v>18</v>
      </c>
      <c r="C80" s="12" t="s">
        <v>19</v>
      </c>
      <c r="D80" s="11" t="s">
        <v>140</v>
      </c>
      <c r="E80" s="12" t="s">
        <v>141</v>
      </c>
      <c r="F80" s="12"/>
      <c r="G80" s="13" t="s">
        <v>20</v>
      </c>
      <c r="H80" s="14">
        <v>1</v>
      </c>
      <c r="I80" s="14">
        <f t="shared" si="1"/>
        <v>1500000</v>
      </c>
      <c r="J80" s="14">
        <v>0</v>
      </c>
      <c r="K80" s="14">
        <v>1500000</v>
      </c>
      <c r="L80" s="14">
        <v>0</v>
      </c>
      <c r="M80" s="14">
        <v>0</v>
      </c>
      <c r="N80" s="14">
        <v>0</v>
      </c>
      <c r="O80" s="14">
        <v>0</v>
      </c>
      <c r="P80" s="14"/>
      <c r="Q80" s="14">
        <v>0</v>
      </c>
      <c r="R80" s="14">
        <v>0</v>
      </c>
      <c r="S80" s="14">
        <v>0</v>
      </c>
    </row>
    <row r="81" ht="33.75" customHeight="1" spans="1:19">
      <c r="A81" s="11" t="s">
        <v>17</v>
      </c>
      <c r="B81" s="11" t="s">
        <v>18</v>
      </c>
      <c r="C81" s="12" t="s">
        <v>19</v>
      </c>
      <c r="D81" s="11" t="s">
        <v>140</v>
      </c>
      <c r="E81" s="12" t="s">
        <v>141</v>
      </c>
      <c r="F81" s="12"/>
      <c r="G81" s="13" t="s">
        <v>21</v>
      </c>
      <c r="H81" s="14">
        <v>0</v>
      </c>
      <c r="I81" s="14">
        <f t="shared" si="1"/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/>
      <c r="Q81" s="14">
        <v>0</v>
      </c>
      <c r="R81" s="14">
        <v>0</v>
      </c>
      <c r="S81" s="14">
        <v>0</v>
      </c>
    </row>
    <row r="82" ht="33.75" customHeight="1" spans="1:19">
      <c r="A82" s="11" t="s">
        <v>17</v>
      </c>
      <c r="B82" s="11" t="s">
        <v>18</v>
      </c>
      <c r="C82" s="12" t="s">
        <v>19</v>
      </c>
      <c r="D82" s="11" t="s">
        <v>140</v>
      </c>
      <c r="E82" s="12" t="s">
        <v>141</v>
      </c>
      <c r="F82" s="12"/>
      <c r="G82" s="13" t="s">
        <v>295</v>
      </c>
      <c r="H82" s="14">
        <v>0</v>
      </c>
      <c r="I82" s="14">
        <f t="shared" si="1"/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/>
      <c r="Q82" s="14">
        <v>0</v>
      </c>
      <c r="R82" s="14">
        <v>0</v>
      </c>
      <c r="S82" s="14">
        <v>0</v>
      </c>
    </row>
    <row r="83" ht="33.75" customHeight="1" spans="1:19">
      <c r="A83" s="11" t="s">
        <v>17</v>
      </c>
      <c r="B83" s="11" t="s">
        <v>18</v>
      </c>
      <c r="C83" s="12" t="s">
        <v>19</v>
      </c>
      <c r="D83" s="11" t="s">
        <v>144</v>
      </c>
      <c r="E83" s="12" t="s">
        <v>358</v>
      </c>
      <c r="F83" s="12"/>
      <c r="G83" s="13" t="s">
        <v>20</v>
      </c>
      <c r="H83" s="14">
        <v>1</v>
      </c>
      <c r="I83" s="14">
        <f t="shared" si="1"/>
        <v>221000</v>
      </c>
      <c r="J83" s="14">
        <v>0</v>
      </c>
      <c r="K83" s="14">
        <v>221000</v>
      </c>
      <c r="L83" s="14">
        <v>0</v>
      </c>
      <c r="M83" s="14">
        <v>0</v>
      </c>
      <c r="N83" s="14">
        <v>0</v>
      </c>
      <c r="O83" s="14">
        <v>0</v>
      </c>
      <c r="P83" s="14"/>
      <c r="Q83" s="14">
        <v>0</v>
      </c>
      <c r="R83" s="14">
        <v>0</v>
      </c>
      <c r="S83" s="14">
        <v>0</v>
      </c>
    </row>
    <row r="84" ht="33.75" customHeight="1" spans="1:19">
      <c r="A84" s="11" t="s">
        <v>17</v>
      </c>
      <c r="B84" s="11" t="s">
        <v>18</v>
      </c>
      <c r="C84" s="12" t="s">
        <v>19</v>
      </c>
      <c r="D84" s="11" t="s">
        <v>144</v>
      </c>
      <c r="E84" s="12" t="s">
        <v>358</v>
      </c>
      <c r="F84" s="12"/>
      <c r="G84" s="13" t="s">
        <v>21</v>
      </c>
      <c r="H84" s="14">
        <v>0</v>
      </c>
      <c r="I84" s="14">
        <f t="shared" si="1"/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/>
      <c r="Q84" s="14">
        <v>0</v>
      </c>
      <c r="R84" s="14">
        <v>0</v>
      </c>
      <c r="S84" s="14">
        <v>0</v>
      </c>
    </row>
    <row r="85" ht="33.75" customHeight="1" spans="1:19">
      <c r="A85" s="11" t="s">
        <v>17</v>
      </c>
      <c r="B85" s="11" t="s">
        <v>18</v>
      </c>
      <c r="C85" s="12" t="s">
        <v>19</v>
      </c>
      <c r="D85" s="11" t="s">
        <v>144</v>
      </c>
      <c r="E85" s="12" t="s">
        <v>358</v>
      </c>
      <c r="F85" s="12"/>
      <c r="G85" s="13" t="s">
        <v>295</v>
      </c>
      <c r="H85" s="14">
        <v>0</v>
      </c>
      <c r="I85" s="14">
        <f t="shared" si="1"/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/>
      <c r="Q85" s="14">
        <v>0</v>
      </c>
      <c r="R85" s="14">
        <v>0</v>
      </c>
      <c r="S85" s="14">
        <v>0</v>
      </c>
    </row>
    <row r="86" ht="27" customHeight="1" spans="1:19">
      <c r="A86" s="11" t="s">
        <v>17</v>
      </c>
      <c r="B86" s="11" t="s">
        <v>18</v>
      </c>
      <c r="C86" s="12" t="s">
        <v>19</v>
      </c>
      <c r="D86" s="11" t="s">
        <v>146</v>
      </c>
      <c r="E86" s="12" t="s">
        <v>147</v>
      </c>
      <c r="F86" s="12"/>
      <c r="G86" s="13" t="s">
        <v>20</v>
      </c>
      <c r="H86" s="14">
        <v>1</v>
      </c>
      <c r="I86" s="14">
        <f t="shared" si="1"/>
        <v>376000</v>
      </c>
      <c r="J86" s="14">
        <v>0</v>
      </c>
      <c r="K86" s="14">
        <v>376000</v>
      </c>
      <c r="L86" s="14">
        <v>0</v>
      </c>
      <c r="M86" s="14">
        <v>0</v>
      </c>
      <c r="N86" s="14">
        <v>0</v>
      </c>
      <c r="O86" s="14">
        <v>0</v>
      </c>
      <c r="P86" s="14"/>
      <c r="Q86" s="14">
        <v>0</v>
      </c>
      <c r="R86" s="14">
        <v>0</v>
      </c>
      <c r="S86" s="14">
        <v>0</v>
      </c>
    </row>
    <row r="87" ht="27" customHeight="1" spans="1:19">
      <c r="A87" s="11" t="s">
        <v>17</v>
      </c>
      <c r="B87" s="11" t="s">
        <v>18</v>
      </c>
      <c r="C87" s="12" t="s">
        <v>19</v>
      </c>
      <c r="D87" s="11" t="s">
        <v>146</v>
      </c>
      <c r="E87" s="12" t="s">
        <v>147</v>
      </c>
      <c r="F87" s="12"/>
      <c r="G87" s="13" t="s">
        <v>21</v>
      </c>
      <c r="H87" s="14">
        <v>0</v>
      </c>
      <c r="I87" s="14">
        <f t="shared" si="1"/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/>
      <c r="Q87" s="14">
        <v>0</v>
      </c>
      <c r="R87" s="14">
        <v>0</v>
      </c>
      <c r="S87" s="14">
        <v>0</v>
      </c>
    </row>
    <row r="88" ht="27" customHeight="1" spans="1:19">
      <c r="A88" s="11" t="s">
        <v>17</v>
      </c>
      <c r="B88" s="11" t="s">
        <v>18</v>
      </c>
      <c r="C88" s="12" t="s">
        <v>19</v>
      </c>
      <c r="D88" s="11" t="s">
        <v>146</v>
      </c>
      <c r="E88" s="12" t="s">
        <v>147</v>
      </c>
      <c r="F88" s="12"/>
      <c r="G88" s="13" t="s">
        <v>295</v>
      </c>
      <c r="H88" s="14">
        <v>0</v>
      </c>
      <c r="I88" s="14">
        <f t="shared" si="1"/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/>
      <c r="Q88" s="14">
        <v>0</v>
      </c>
      <c r="R88" s="14">
        <v>0</v>
      </c>
      <c r="S88" s="14">
        <v>0</v>
      </c>
    </row>
    <row r="89" ht="27" customHeight="1" spans="1:19">
      <c r="A89" s="11" t="s">
        <v>17</v>
      </c>
      <c r="B89" s="11" t="s">
        <v>18</v>
      </c>
      <c r="C89" s="12" t="s">
        <v>19</v>
      </c>
      <c r="D89" s="11" t="s">
        <v>148</v>
      </c>
      <c r="E89" s="12" t="s">
        <v>149</v>
      </c>
      <c r="F89" s="12"/>
      <c r="G89" s="13" t="s">
        <v>20</v>
      </c>
      <c r="H89" s="14">
        <v>1</v>
      </c>
      <c r="I89" s="14">
        <f t="shared" si="1"/>
        <v>300000</v>
      </c>
      <c r="J89" s="14">
        <v>0</v>
      </c>
      <c r="K89" s="14">
        <v>300000</v>
      </c>
      <c r="L89" s="14">
        <v>0</v>
      </c>
      <c r="M89" s="14">
        <v>0</v>
      </c>
      <c r="N89" s="14">
        <v>0</v>
      </c>
      <c r="O89" s="14">
        <v>0</v>
      </c>
      <c r="P89" s="14"/>
      <c r="Q89" s="14">
        <v>0</v>
      </c>
      <c r="R89" s="14">
        <v>0</v>
      </c>
      <c r="S89" s="14">
        <v>0</v>
      </c>
    </row>
    <row r="90" ht="27" customHeight="1" spans="1:19">
      <c r="A90" s="11" t="s">
        <v>17</v>
      </c>
      <c r="B90" s="11" t="s">
        <v>18</v>
      </c>
      <c r="C90" s="12" t="s">
        <v>19</v>
      </c>
      <c r="D90" s="11" t="s">
        <v>148</v>
      </c>
      <c r="E90" s="12" t="s">
        <v>149</v>
      </c>
      <c r="F90" s="12"/>
      <c r="G90" s="13" t="s">
        <v>21</v>
      </c>
      <c r="H90" s="14">
        <v>1</v>
      </c>
      <c r="I90" s="14">
        <f t="shared" si="1"/>
        <v>500000</v>
      </c>
      <c r="J90" s="14">
        <v>0</v>
      </c>
      <c r="K90" s="14">
        <v>500000</v>
      </c>
      <c r="L90" s="14">
        <v>0</v>
      </c>
      <c r="M90" s="14">
        <v>0</v>
      </c>
      <c r="N90" s="14">
        <v>0</v>
      </c>
      <c r="O90" s="14">
        <v>0</v>
      </c>
      <c r="P90" s="14"/>
      <c r="Q90" s="14">
        <v>0</v>
      </c>
      <c r="R90" s="14">
        <v>0</v>
      </c>
      <c r="S90" s="14">
        <v>0</v>
      </c>
    </row>
    <row r="91" ht="27" customHeight="1" spans="1:19">
      <c r="A91" s="11" t="s">
        <v>17</v>
      </c>
      <c r="B91" s="11" t="s">
        <v>18</v>
      </c>
      <c r="C91" s="12" t="s">
        <v>19</v>
      </c>
      <c r="D91" s="11" t="s">
        <v>148</v>
      </c>
      <c r="E91" s="12" t="s">
        <v>149</v>
      </c>
      <c r="F91" s="12"/>
      <c r="G91" s="13" t="s">
        <v>295</v>
      </c>
      <c r="H91" s="14">
        <v>1</v>
      </c>
      <c r="I91" s="14">
        <f t="shared" si="1"/>
        <v>500000</v>
      </c>
      <c r="J91" s="14">
        <v>0</v>
      </c>
      <c r="K91" s="14">
        <v>500000</v>
      </c>
      <c r="L91" s="14">
        <v>0</v>
      </c>
      <c r="M91" s="14">
        <v>0</v>
      </c>
      <c r="N91" s="14">
        <v>0</v>
      </c>
      <c r="O91" s="14">
        <v>0</v>
      </c>
      <c r="P91" s="14"/>
      <c r="Q91" s="14">
        <v>0</v>
      </c>
      <c r="R91" s="14">
        <v>0</v>
      </c>
      <c r="S91" s="14">
        <v>0</v>
      </c>
    </row>
    <row r="92" ht="33" customHeight="1" spans="1:19">
      <c r="A92" s="11" t="s">
        <v>17</v>
      </c>
      <c r="B92" s="11" t="s">
        <v>18</v>
      </c>
      <c r="C92" s="12" t="s">
        <v>19</v>
      </c>
      <c r="D92" s="11" t="s">
        <v>152</v>
      </c>
      <c r="E92" s="12" t="s">
        <v>153</v>
      </c>
      <c r="F92" s="12"/>
      <c r="G92" s="13" t="s">
        <v>20</v>
      </c>
      <c r="H92" s="14">
        <v>1</v>
      </c>
      <c r="I92" s="14">
        <f t="shared" si="1"/>
        <v>3212000</v>
      </c>
      <c r="J92" s="14">
        <v>0</v>
      </c>
      <c r="K92" s="14">
        <v>3212000</v>
      </c>
      <c r="L92" s="14">
        <v>0</v>
      </c>
      <c r="M92" s="14">
        <v>0</v>
      </c>
      <c r="N92" s="14">
        <v>0</v>
      </c>
      <c r="O92" s="14">
        <v>0</v>
      </c>
      <c r="P92" s="14"/>
      <c r="Q92" s="14">
        <v>0</v>
      </c>
      <c r="R92" s="14">
        <v>0</v>
      </c>
      <c r="S92" s="14">
        <v>0</v>
      </c>
    </row>
    <row r="93" ht="33" customHeight="1" spans="1:19">
      <c r="A93" s="11" t="s">
        <v>17</v>
      </c>
      <c r="B93" s="11" t="s">
        <v>18</v>
      </c>
      <c r="C93" s="12" t="s">
        <v>19</v>
      </c>
      <c r="D93" s="11" t="s">
        <v>152</v>
      </c>
      <c r="E93" s="12" t="s">
        <v>153</v>
      </c>
      <c r="F93" s="12"/>
      <c r="G93" s="13" t="s">
        <v>21</v>
      </c>
      <c r="H93" s="14">
        <v>0</v>
      </c>
      <c r="I93" s="14">
        <f t="shared" si="1"/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/>
      <c r="Q93" s="14">
        <v>0</v>
      </c>
      <c r="R93" s="14">
        <v>0</v>
      </c>
      <c r="S93" s="14">
        <v>0</v>
      </c>
    </row>
    <row r="94" ht="33" customHeight="1" spans="1:19">
      <c r="A94" s="11" t="s">
        <v>17</v>
      </c>
      <c r="B94" s="11" t="s">
        <v>18</v>
      </c>
      <c r="C94" s="12" t="s">
        <v>19</v>
      </c>
      <c r="D94" s="11" t="s">
        <v>152</v>
      </c>
      <c r="E94" s="12" t="s">
        <v>153</v>
      </c>
      <c r="F94" s="12"/>
      <c r="G94" s="13" t="s">
        <v>295</v>
      </c>
      <c r="H94" s="14">
        <v>0</v>
      </c>
      <c r="I94" s="14">
        <f t="shared" si="1"/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/>
      <c r="Q94" s="14">
        <v>0</v>
      </c>
      <c r="R94" s="14">
        <v>0</v>
      </c>
      <c r="S94" s="14">
        <v>0</v>
      </c>
    </row>
    <row r="95" ht="33" customHeight="1" spans="1:19">
      <c r="A95" s="11" t="s">
        <v>17</v>
      </c>
      <c r="B95" s="11" t="s">
        <v>18</v>
      </c>
      <c r="C95" s="12" t="s">
        <v>19</v>
      </c>
      <c r="D95" s="11" t="s">
        <v>156</v>
      </c>
      <c r="E95" s="12" t="s">
        <v>157</v>
      </c>
      <c r="F95" s="12"/>
      <c r="G95" s="13" t="s">
        <v>20</v>
      </c>
      <c r="H95" s="14">
        <v>873</v>
      </c>
      <c r="I95" s="14">
        <f t="shared" si="1"/>
        <v>63200280</v>
      </c>
      <c r="J95" s="14">
        <v>0</v>
      </c>
      <c r="K95" s="14">
        <v>63200280</v>
      </c>
      <c r="L95" s="14">
        <v>0</v>
      </c>
      <c r="M95" s="14">
        <v>0</v>
      </c>
      <c r="N95" s="14">
        <v>0</v>
      </c>
      <c r="O95" s="14">
        <v>0</v>
      </c>
      <c r="P95" s="14"/>
      <c r="Q95" s="14">
        <v>0</v>
      </c>
      <c r="R95" s="14">
        <v>0</v>
      </c>
      <c r="S95" s="14">
        <v>0</v>
      </c>
    </row>
    <row r="96" ht="33" customHeight="1" spans="1:19">
      <c r="A96" s="11" t="s">
        <v>17</v>
      </c>
      <c r="B96" s="11" t="s">
        <v>18</v>
      </c>
      <c r="C96" s="12" t="s">
        <v>19</v>
      </c>
      <c r="D96" s="11" t="s">
        <v>156</v>
      </c>
      <c r="E96" s="12" t="s">
        <v>157</v>
      </c>
      <c r="F96" s="12"/>
      <c r="G96" s="13" t="s">
        <v>21</v>
      </c>
      <c r="H96" s="14">
        <v>905</v>
      </c>
      <c r="I96" s="14">
        <f t="shared" si="1"/>
        <v>65513793</v>
      </c>
      <c r="J96" s="14">
        <v>0</v>
      </c>
      <c r="K96" s="14">
        <v>65513793</v>
      </c>
      <c r="L96" s="14">
        <v>0</v>
      </c>
      <c r="M96" s="14">
        <v>0</v>
      </c>
      <c r="N96" s="14">
        <v>0</v>
      </c>
      <c r="O96" s="14">
        <v>0</v>
      </c>
      <c r="P96" s="14"/>
      <c r="Q96" s="14">
        <v>0</v>
      </c>
      <c r="R96" s="14">
        <v>0</v>
      </c>
      <c r="S96" s="14">
        <v>0</v>
      </c>
    </row>
    <row r="97" ht="33" customHeight="1" spans="1:19">
      <c r="A97" s="11" t="s">
        <v>17</v>
      </c>
      <c r="B97" s="11" t="s">
        <v>18</v>
      </c>
      <c r="C97" s="12" t="s">
        <v>19</v>
      </c>
      <c r="D97" s="11" t="s">
        <v>156</v>
      </c>
      <c r="E97" s="12" t="s">
        <v>157</v>
      </c>
      <c r="F97" s="12"/>
      <c r="G97" s="13" t="s">
        <v>295</v>
      </c>
      <c r="H97" s="14">
        <v>905</v>
      </c>
      <c r="I97" s="14">
        <f t="shared" si="1"/>
        <v>65513793</v>
      </c>
      <c r="J97" s="14">
        <v>0</v>
      </c>
      <c r="K97" s="14">
        <v>65513793</v>
      </c>
      <c r="L97" s="14">
        <v>0</v>
      </c>
      <c r="M97" s="14">
        <v>0</v>
      </c>
      <c r="N97" s="14">
        <v>0</v>
      </c>
      <c r="O97" s="14">
        <v>0</v>
      </c>
      <c r="P97" s="14"/>
      <c r="Q97" s="14">
        <v>0</v>
      </c>
      <c r="R97" s="14">
        <v>0</v>
      </c>
      <c r="S97" s="14">
        <v>0</v>
      </c>
    </row>
    <row r="98" ht="40.5" customHeight="1" spans="1:19">
      <c r="A98" s="11" t="s">
        <v>17</v>
      </c>
      <c r="B98" s="11" t="s">
        <v>18</v>
      </c>
      <c r="C98" s="12" t="s">
        <v>19</v>
      </c>
      <c r="D98" s="11" t="s">
        <v>158</v>
      </c>
      <c r="E98" s="12" t="s">
        <v>159</v>
      </c>
      <c r="F98" s="12"/>
      <c r="G98" s="13" t="s">
        <v>20</v>
      </c>
      <c r="H98" s="14">
        <v>1</v>
      </c>
      <c r="I98" s="14">
        <f t="shared" si="1"/>
        <v>3494000</v>
      </c>
      <c r="J98" s="14">
        <v>0</v>
      </c>
      <c r="K98" s="14">
        <v>3494000</v>
      </c>
      <c r="L98" s="14">
        <v>0</v>
      </c>
      <c r="M98" s="14">
        <v>0</v>
      </c>
      <c r="N98" s="14">
        <v>0</v>
      </c>
      <c r="O98" s="14">
        <v>0</v>
      </c>
      <c r="P98" s="14"/>
      <c r="Q98" s="14">
        <v>0</v>
      </c>
      <c r="R98" s="14">
        <v>0</v>
      </c>
      <c r="S98" s="14">
        <v>0</v>
      </c>
    </row>
    <row r="99" ht="45" customHeight="1" spans="1:19">
      <c r="A99" s="11" t="s">
        <v>17</v>
      </c>
      <c r="B99" s="11" t="s">
        <v>18</v>
      </c>
      <c r="C99" s="12" t="s">
        <v>19</v>
      </c>
      <c r="D99" s="11" t="s">
        <v>158</v>
      </c>
      <c r="E99" s="12" t="s">
        <v>159</v>
      </c>
      <c r="F99" s="12"/>
      <c r="G99" s="13" t="s">
        <v>21</v>
      </c>
      <c r="H99" s="14">
        <v>0</v>
      </c>
      <c r="I99" s="14">
        <f t="shared" si="1"/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/>
      <c r="Q99" s="14">
        <v>0</v>
      </c>
      <c r="R99" s="14">
        <v>0</v>
      </c>
      <c r="S99" s="14">
        <v>0</v>
      </c>
    </row>
    <row r="100" ht="53.25" customHeight="1" spans="1:19">
      <c r="A100" s="11" t="s">
        <v>17</v>
      </c>
      <c r="B100" s="11" t="s">
        <v>18</v>
      </c>
      <c r="C100" s="12" t="s">
        <v>19</v>
      </c>
      <c r="D100" s="11" t="s">
        <v>158</v>
      </c>
      <c r="E100" s="12" t="s">
        <v>159</v>
      </c>
      <c r="F100" s="12"/>
      <c r="G100" s="13" t="s">
        <v>295</v>
      </c>
      <c r="H100" s="14">
        <v>0</v>
      </c>
      <c r="I100" s="14">
        <f t="shared" si="1"/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/>
      <c r="Q100" s="14">
        <v>0</v>
      </c>
      <c r="R100" s="14">
        <v>0</v>
      </c>
      <c r="S100" s="14">
        <v>0</v>
      </c>
    </row>
    <row r="101" ht="39" customHeight="1" spans="1:19">
      <c r="A101" s="11" t="s">
        <v>17</v>
      </c>
      <c r="B101" s="11" t="s">
        <v>18</v>
      </c>
      <c r="C101" s="12" t="s">
        <v>19</v>
      </c>
      <c r="D101" s="11" t="s">
        <v>160</v>
      </c>
      <c r="E101" s="12" t="s">
        <v>361</v>
      </c>
      <c r="F101" s="12"/>
      <c r="G101" s="13" t="s">
        <v>20</v>
      </c>
      <c r="H101" s="14">
        <v>1</v>
      </c>
      <c r="I101" s="14">
        <f t="shared" si="1"/>
        <v>910000</v>
      </c>
      <c r="J101" s="14">
        <v>0</v>
      </c>
      <c r="K101" s="14">
        <v>910000</v>
      </c>
      <c r="L101" s="14">
        <v>0</v>
      </c>
      <c r="M101" s="14">
        <v>0</v>
      </c>
      <c r="N101" s="14">
        <v>0</v>
      </c>
      <c r="O101" s="14">
        <v>0</v>
      </c>
      <c r="P101" s="14"/>
      <c r="Q101" s="14">
        <v>0</v>
      </c>
      <c r="R101" s="14">
        <v>0</v>
      </c>
      <c r="S101" s="14">
        <v>0</v>
      </c>
    </row>
    <row r="102" ht="40.5" customHeight="1" spans="1:19">
      <c r="A102" s="11" t="s">
        <v>17</v>
      </c>
      <c r="B102" s="11" t="s">
        <v>18</v>
      </c>
      <c r="C102" s="12" t="s">
        <v>19</v>
      </c>
      <c r="D102" s="11" t="s">
        <v>160</v>
      </c>
      <c r="E102" s="12" t="s">
        <v>361</v>
      </c>
      <c r="F102" s="12"/>
      <c r="G102" s="13" t="s">
        <v>21</v>
      </c>
      <c r="H102" s="14">
        <v>1</v>
      </c>
      <c r="I102" s="14">
        <f t="shared" si="1"/>
        <v>910000</v>
      </c>
      <c r="J102" s="14">
        <v>0</v>
      </c>
      <c r="K102" s="14">
        <v>910000</v>
      </c>
      <c r="L102" s="14">
        <v>0</v>
      </c>
      <c r="M102" s="14">
        <v>0</v>
      </c>
      <c r="N102" s="14">
        <v>0</v>
      </c>
      <c r="O102" s="14">
        <v>0</v>
      </c>
      <c r="P102" s="14"/>
      <c r="Q102" s="14">
        <v>0</v>
      </c>
      <c r="R102" s="14">
        <v>0</v>
      </c>
      <c r="S102" s="14">
        <v>0</v>
      </c>
    </row>
    <row r="103" ht="41.25" customHeight="1" spans="1:19">
      <c r="A103" s="11" t="s">
        <v>17</v>
      </c>
      <c r="B103" s="11" t="s">
        <v>18</v>
      </c>
      <c r="C103" s="12" t="s">
        <v>19</v>
      </c>
      <c r="D103" s="11" t="s">
        <v>160</v>
      </c>
      <c r="E103" s="12" t="s">
        <v>361</v>
      </c>
      <c r="F103" s="12"/>
      <c r="G103" s="13" t="s">
        <v>295</v>
      </c>
      <c r="H103" s="14">
        <v>1</v>
      </c>
      <c r="I103" s="14">
        <f t="shared" si="1"/>
        <v>910000</v>
      </c>
      <c r="J103" s="14">
        <v>0</v>
      </c>
      <c r="K103" s="14">
        <v>910000</v>
      </c>
      <c r="L103" s="14">
        <v>0</v>
      </c>
      <c r="M103" s="14">
        <v>0</v>
      </c>
      <c r="N103" s="14">
        <v>0</v>
      </c>
      <c r="O103" s="14">
        <v>0</v>
      </c>
      <c r="P103" s="14"/>
      <c r="Q103" s="14">
        <v>0</v>
      </c>
      <c r="R103" s="14">
        <v>0</v>
      </c>
      <c r="S103" s="14">
        <v>0</v>
      </c>
    </row>
    <row r="104" ht="34.5" customHeight="1" spans="1:19">
      <c r="A104" s="11" t="s">
        <v>17</v>
      </c>
      <c r="B104" s="11" t="s">
        <v>18</v>
      </c>
      <c r="C104" s="12" t="s">
        <v>19</v>
      </c>
      <c r="D104" s="11" t="s">
        <v>162</v>
      </c>
      <c r="E104" s="12" t="s">
        <v>163</v>
      </c>
      <c r="F104" s="12"/>
      <c r="G104" s="13" t="s">
        <v>20</v>
      </c>
      <c r="H104" s="14">
        <v>193</v>
      </c>
      <c r="I104" s="14">
        <f t="shared" si="1"/>
        <v>16000000</v>
      </c>
      <c r="J104" s="14">
        <v>0</v>
      </c>
      <c r="K104" s="14">
        <v>16000000</v>
      </c>
      <c r="L104" s="14">
        <v>0</v>
      </c>
      <c r="M104" s="14">
        <v>0</v>
      </c>
      <c r="N104" s="14">
        <v>0</v>
      </c>
      <c r="O104" s="14">
        <v>0</v>
      </c>
      <c r="P104" s="14"/>
      <c r="Q104" s="14">
        <v>0</v>
      </c>
      <c r="R104" s="14">
        <v>0</v>
      </c>
      <c r="S104" s="14">
        <v>0</v>
      </c>
    </row>
    <row r="105" ht="33" customHeight="1" spans="1:19">
      <c r="A105" s="11" t="s">
        <v>17</v>
      </c>
      <c r="B105" s="11" t="s">
        <v>18</v>
      </c>
      <c r="C105" s="12" t="s">
        <v>19</v>
      </c>
      <c r="D105" s="11" t="s">
        <v>162</v>
      </c>
      <c r="E105" s="12" t="s">
        <v>163</v>
      </c>
      <c r="F105" s="12"/>
      <c r="G105" s="13" t="s">
        <v>21</v>
      </c>
      <c r="H105" s="14">
        <v>434</v>
      </c>
      <c r="I105" s="14">
        <f t="shared" si="1"/>
        <v>36000000</v>
      </c>
      <c r="J105" s="14">
        <v>0</v>
      </c>
      <c r="K105" s="14">
        <v>36000000</v>
      </c>
      <c r="L105" s="14">
        <v>0</v>
      </c>
      <c r="M105" s="14">
        <v>0</v>
      </c>
      <c r="N105" s="14">
        <v>0</v>
      </c>
      <c r="O105" s="14">
        <v>0</v>
      </c>
      <c r="P105" s="14"/>
      <c r="Q105" s="14">
        <v>0</v>
      </c>
      <c r="R105" s="14">
        <v>0</v>
      </c>
      <c r="S105" s="14">
        <v>0</v>
      </c>
    </row>
    <row r="106" ht="23.25" customHeight="1" spans="1:19">
      <c r="A106" s="11" t="s">
        <v>17</v>
      </c>
      <c r="B106" s="11" t="s">
        <v>18</v>
      </c>
      <c r="C106" s="12" t="s">
        <v>19</v>
      </c>
      <c r="D106" s="11" t="s">
        <v>162</v>
      </c>
      <c r="E106" s="12" t="s">
        <v>163</v>
      </c>
      <c r="F106" s="12"/>
      <c r="G106" s="13" t="s">
        <v>295</v>
      </c>
      <c r="H106" s="14">
        <v>434</v>
      </c>
      <c r="I106" s="14">
        <f t="shared" si="1"/>
        <v>35931970</v>
      </c>
      <c r="J106" s="14">
        <v>0</v>
      </c>
      <c r="K106" s="14">
        <v>35931970</v>
      </c>
      <c r="L106" s="14">
        <v>0</v>
      </c>
      <c r="M106" s="14">
        <v>0</v>
      </c>
      <c r="N106" s="14">
        <v>0</v>
      </c>
      <c r="O106" s="14">
        <v>0</v>
      </c>
      <c r="P106" s="14"/>
      <c r="Q106" s="14">
        <v>0</v>
      </c>
      <c r="R106" s="14">
        <v>0</v>
      </c>
      <c r="S106" s="14">
        <v>0</v>
      </c>
    </row>
    <row r="107" ht="39" customHeight="1" spans="1:19">
      <c r="A107" s="11" t="s">
        <v>17</v>
      </c>
      <c r="B107" s="11" t="s">
        <v>18</v>
      </c>
      <c r="C107" s="12" t="s">
        <v>19</v>
      </c>
      <c r="D107" s="11" t="s">
        <v>168</v>
      </c>
      <c r="E107" s="12" t="s">
        <v>169</v>
      </c>
      <c r="F107" s="12"/>
      <c r="G107" s="13" t="s">
        <v>20</v>
      </c>
      <c r="H107" s="14">
        <v>1</v>
      </c>
      <c r="I107" s="14">
        <f t="shared" si="1"/>
        <v>319500</v>
      </c>
      <c r="J107" s="14">
        <v>0</v>
      </c>
      <c r="K107" s="14">
        <v>319500</v>
      </c>
      <c r="L107" s="14">
        <v>0</v>
      </c>
      <c r="M107" s="14">
        <v>0</v>
      </c>
      <c r="N107" s="14">
        <v>0</v>
      </c>
      <c r="O107" s="14">
        <v>0</v>
      </c>
      <c r="P107" s="14"/>
      <c r="Q107" s="14">
        <v>0</v>
      </c>
      <c r="R107" s="14">
        <v>0</v>
      </c>
      <c r="S107" s="14">
        <v>0</v>
      </c>
    </row>
    <row r="108" ht="39" customHeight="1" spans="1:19">
      <c r="A108" s="11" t="s">
        <v>17</v>
      </c>
      <c r="B108" s="11" t="s">
        <v>18</v>
      </c>
      <c r="C108" s="12" t="s">
        <v>19</v>
      </c>
      <c r="D108" s="11" t="s">
        <v>168</v>
      </c>
      <c r="E108" s="12" t="s">
        <v>169</v>
      </c>
      <c r="F108" s="12"/>
      <c r="G108" s="13" t="s">
        <v>21</v>
      </c>
      <c r="H108" s="14">
        <v>1</v>
      </c>
      <c r="I108" s="14">
        <f t="shared" si="1"/>
        <v>470453</v>
      </c>
      <c r="J108" s="14">
        <v>0</v>
      </c>
      <c r="K108" s="14">
        <v>470453</v>
      </c>
      <c r="L108" s="14">
        <v>0</v>
      </c>
      <c r="M108" s="14">
        <v>0</v>
      </c>
      <c r="N108" s="14">
        <v>0</v>
      </c>
      <c r="O108" s="14">
        <v>0</v>
      </c>
      <c r="P108" s="14"/>
      <c r="Q108" s="14">
        <v>0</v>
      </c>
      <c r="R108" s="14">
        <v>0</v>
      </c>
      <c r="S108" s="14">
        <v>0</v>
      </c>
    </row>
    <row r="109" ht="39" customHeight="1" spans="1:19">
      <c r="A109" s="11" t="s">
        <v>17</v>
      </c>
      <c r="B109" s="11" t="s">
        <v>18</v>
      </c>
      <c r="C109" s="12" t="s">
        <v>19</v>
      </c>
      <c r="D109" s="11" t="s">
        <v>168</v>
      </c>
      <c r="E109" s="12" t="s">
        <v>169</v>
      </c>
      <c r="F109" s="12"/>
      <c r="G109" s="13" t="s">
        <v>295</v>
      </c>
      <c r="H109" s="14">
        <v>1</v>
      </c>
      <c r="I109" s="14">
        <f t="shared" si="1"/>
        <v>470453</v>
      </c>
      <c r="J109" s="14">
        <v>0</v>
      </c>
      <c r="K109" s="14">
        <v>470453</v>
      </c>
      <c r="L109" s="14">
        <v>0</v>
      </c>
      <c r="M109" s="14">
        <v>0</v>
      </c>
      <c r="N109" s="14">
        <v>0</v>
      </c>
      <c r="O109" s="14">
        <v>0</v>
      </c>
      <c r="P109" s="14"/>
      <c r="Q109" s="14">
        <v>0</v>
      </c>
      <c r="R109" s="14">
        <v>0</v>
      </c>
      <c r="S109" s="14">
        <v>0</v>
      </c>
    </row>
    <row r="110" ht="30" customHeight="1" spans="1:19">
      <c r="A110" s="11" t="s">
        <v>17</v>
      </c>
      <c r="B110" s="11" t="s">
        <v>18</v>
      </c>
      <c r="C110" s="12" t="s">
        <v>19</v>
      </c>
      <c r="D110" s="22" t="s">
        <v>166</v>
      </c>
      <c r="E110" s="23" t="s">
        <v>167</v>
      </c>
      <c r="F110" s="24"/>
      <c r="G110" s="24" t="s">
        <v>20</v>
      </c>
      <c r="H110" s="14"/>
      <c r="I110" s="14">
        <f t="shared" si="1"/>
        <v>0</v>
      </c>
      <c r="J110" s="14"/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/>
      <c r="Q110" s="14">
        <v>0</v>
      </c>
      <c r="R110" s="14">
        <v>0</v>
      </c>
      <c r="S110" s="14">
        <v>0</v>
      </c>
    </row>
    <row r="111" ht="39" customHeight="1" spans="1:19">
      <c r="A111" s="11" t="s">
        <v>17</v>
      </c>
      <c r="B111" s="11" t="s">
        <v>18</v>
      </c>
      <c r="C111" s="12" t="s">
        <v>19</v>
      </c>
      <c r="D111" s="22" t="s">
        <v>166</v>
      </c>
      <c r="E111" s="23" t="s">
        <v>167</v>
      </c>
      <c r="F111" s="24"/>
      <c r="G111" s="24" t="s">
        <v>21</v>
      </c>
      <c r="H111" s="14">
        <v>1</v>
      </c>
      <c r="I111" s="14">
        <f t="shared" si="1"/>
        <v>74400</v>
      </c>
      <c r="J111" s="14"/>
      <c r="K111" s="14">
        <v>74400</v>
      </c>
      <c r="L111" s="14">
        <v>0</v>
      </c>
      <c r="M111" s="14">
        <v>0</v>
      </c>
      <c r="N111" s="14">
        <v>0</v>
      </c>
      <c r="O111" s="14">
        <v>0</v>
      </c>
      <c r="P111" s="14"/>
      <c r="Q111" s="14">
        <v>0</v>
      </c>
      <c r="R111" s="14">
        <v>0</v>
      </c>
      <c r="S111" s="14">
        <v>0</v>
      </c>
    </row>
    <row r="112" ht="33" customHeight="1" spans="1:19">
      <c r="A112" s="11" t="s">
        <v>17</v>
      </c>
      <c r="B112" s="11" t="s">
        <v>18</v>
      </c>
      <c r="C112" s="12" t="s">
        <v>19</v>
      </c>
      <c r="D112" s="22" t="s">
        <v>166</v>
      </c>
      <c r="E112" s="23" t="s">
        <v>167</v>
      </c>
      <c r="F112" s="24"/>
      <c r="G112" s="24" t="s">
        <v>295</v>
      </c>
      <c r="H112" s="14">
        <v>1</v>
      </c>
      <c r="I112" s="14">
        <f t="shared" si="1"/>
        <v>74400</v>
      </c>
      <c r="J112" s="14"/>
      <c r="K112" s="14">
        <v>74400</v>
      </c>
      <c r="L112" s="14">
        <v>0</v>
      </c>
      <c r="M112" s="14">
        <v>0</v>
      </c>
      <c r="N112" s="14">
        <v>0</v>
      </c>
      <c r="O112" s="14">
        <v>0</v>
      </c>
      <c r="P112" s="14"/>
      <c r="Q112" s="14">
        <v>0</v>
      </c>
      <c r="R112" s="14">
        <v>0</v>
      </c>
      <c r="S112" s="14">
        <v>0</v>
      </c>
    </row>
    <row r="113" ht="27" customHeight="1" spans="1:19">
      <c r="A113" s="11" t="s">
        <v>17</v>
      </c>
      <c r="B113" s="11" t="s">
        <v>18</v>
      </c>
      <c r="C113" s="12" t="s">
        <v>19</v>
      </c>
      <c r="D113" s="11" t="s">
        <v>170</v>
      </c>
      <c r="E113" s="12" t="s">
        <v>171</v>
      </c>
      <c r="F113" s="12"/>
      <c r="G113" s="13" t="s">
        <v>20</v>
      </c>
      <c r="H113" s="14">
        <v>1</v>
      </c>
      <c r="I113" s="14">
        <f t="shared" si="1"/>
        <v>10000000</v>
      </c>
      <c r="J113" s="14">
        <v>0</v>
      </c>
      <c r="K113" s="14">
        <v>10000000</v>
      </c>
      <c r="L113" s="14">
        <v>0</v>
      </c>
      <c r="M113" s="14">
        <v>0</v>
      </c>
      <c r="N113" s="14">
        <v>0</v>
      </c>
      <c r="O113" s="14">
        <v>0</v>
      </c>
      <c r="P113" s="14"/>
      <c r="Q113" s="14">
        <v>0</v>
      </c>
      <c r="R113" s="14">
        <v>0</v>
      </c>
      <c r="S113" s="14">
        <v>0</v>
      </c>
    </row>
    <row r="114" ht="27" customHeight="1" spans="1:19">
      <c r="A114" s="11" t="s">
        <v>17</v>
      </c>
      <c r="B114" s="11" t="s">
        <v>18</v>
      </c>
      <c r="C114" s="12" t="s">
        <v>19</v>
      </c>
      <c r="D114" s="11" t="s">
        <v>170</v>
      </c>
      <c r="E114" s="12" t="s">
        <v>171</v>
      </c>
      <c r="F114" s="12"/>
      <c r="G114" s="13" t="s">
        <v>21</v>
      </c>
      <c r="H114" s="14">
        <v>0</v>
      </c>
      <c r="I114" s="14">
        <f t="shared" si="1"/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/>
      <c r="Q114" s="14">
        <v>0</v>
      </c>
      <c r="R114" s="14">
        <v>0</v>
      </c>
      <c r="S114" s="14">
        <v>0</v>
      </c>
    </row>
    <row r="115" ht="27" customHeight="1" spans="1:19">
      <c r="A115" s="11" t="s">
        <v>17</v>
      </c>
      <c r="B115" s="11" t="s">
        <v>18</v>
      </c>
      <c r="C115" s="12" t="s">
        <v>19</v>
      </c>
      <c r="D115" s="11" t="s">
        <v>170</v>
      </c>
      <c r="E115" s="12" t="s">
        <v>171</v>
      </c>
      <c r="F115" s="12"/>
      <c r="G115" s="13" t="s">
        <v>295</v>
      </c>
      <c r="H115" s="14">
        <v>0</v>
      </c>
      <c r="I115" s="14">
        <f t="shared" si="1"/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/>
      <c r="Q115" s="14">
        <v>0</v>
      </c>
      <c r="R115" s="14">
        <v>0</v>
      </c>
      <c r="S115" s="14">
        <v>0</v>
      </c>
    </row>
    <row r="116" ht="42" customHeight="1" spans="1:19">
      <c r="A116" s="11" t="s">
        <v>17</v>
      </c>
      <c r="B116" s="11" t="s">
        <v>18</v>
      </c>
      <c r="C116" s="12" t="s">
        <v>19</v>
      </c>
      <c r="D116" s="11" t="s">
        <v>172</v>
      </c>
      <c r="E116" s="12" t="s">
        <v>173</v>
      </c>
      <c r="F116" s="12"/>
      <c r="G116" s="13" t="s">
        <v>20</v>
      </c>
      <c r="H116" s="14"/>
      <c r="I116" s="14">
        <f t="shared" si="1"/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/>
      <c r="Q116" s="14">
        <v>0</v>
      </c>
      <c r="R116" s="14">
        <v>0</v>
      </c>
      <c r="S116" s="14">
        <v>0</v>
      </c>
    </row>
    <row r="117" ht="42" customHeight="1" spans="1:19">
      <c r="A117" s="11" t="s">
        <v>17</v>
      </c>
      <c r="B117" s="11" t="s">
        <v>18</v>
      </c>
      <c r="C117" s="12" t="s">
        <v>19</v>
      </c>
      <c r="D117" s="11" t="s">
        <v>172</v>
      </c>
      <c r="E117" s="12" t="s">
        <v>173</v>
      </c>
      <c r="F117" s="12"/>
      <c r="G117" s="13" t="s">
        <v>21</v>
      </c>
      <c r="H117" s="14">
        <v>1</v>
      </c>
      <c r="I117" s="14">
        <f t="shared" si="1"/>
        <v>369880</v>
      </c>
      <c r="J117" s="14">
        <v>0</v>
      </c>
      <c r="K117" s="14">
        <v>369880</v>
      </c>
      <c r="L117" s="14">
        <v>0</v>
      </c>
      <c r="M117" s="14">
        <v>0</v>
      </c>
      <c r="N117" s="14">
        <v>0</v>
      </c>
      <c r="O117" s="14">
        <v>0</v>
      </c>
      <c r="P117" s="14"/>
      <c r="Q117" s="14">
        <v>0</v>
      </c>
      <c r="R117" s="14">
        <v>0</v>
      </c>
      <c r="S117" s="14">
        <v>0</v>
      </c>
    </row>
    <row r="118" ht="42" customHeight="1" spans="1:19">
      <c r="A118" s="11" t="s">
        <v>17</v>
      </c>
      <c r="B118" s="11" t="s">
        <v>18</v>
      </c>
      <c r="C118" s="12" t="s">
        <v>19</v>
      </c>
      <c r="D118" s="11" t="s">
        <v>172</v>
      </c>
      <c r="E118" s="12" t="s">
        <v>173</v>
      </c>
      <c r="F118" s="12"/>
      <c r="G118" s="13" t="s">
        <v>295</v>
      </c>
      <c r="H118" s="14">
        <v>1</v>
      </c>
      <c r="I118" s="14">
        <f t="shared" si="1"/>
        <v>369877</v>
      </c>
      <c r="J118" s="14">
        <v>0</v>
      </c>
      <c r="K118" s="14">
        <v>369877</v>
      </c>
      <c r="L118" s="14">
        <v>0</v>
      </c>
      <c r="M118" s="14">
        <v>0</v>
      </c>
      <c r="N118" s="14">
        <v>0</v>
      </c>
      <c r="O118" s="14">
        <v>0</v>
      </c>
      <c r="P118" s="14"/>
      <c r="Q118" s="14">
        <v>0</v>
      </c>
      <c r="R118" s="14">
        <v>0</v>
      </c>
      <c r="S118" s="14">
        <v>0</v>
      </c>
    </row>
    <row r="119" ht="42" customHeight="1" spans="1:19">
      <c r="A119" s="11" t="s">
        <v>17</v>
      </c>
      <c r="B119" s="11" t="s">
        <v>18</v>
      </c>
      <c r="C119" s="12" t="s">
        <v>19</v>
      </c>
      <c r="D119" s="11" t="s">
        <v>174</v>
      </c>
      <c r="E119" s="12" t="s">
        <v>363</v>
      </c>
      <c r="F119" s="12"/>
      <c r="G119" s="13" t="s">
        <v>20</v>
      </c>
      <c r="H119" s="14"/>
      <c r="I119" s="14">
        <f t="shared" si="1"/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/>
      <c r="Q119" s="14">
        <v>0</v>
      </c>
      <c r="R119" s="14">
        <v>0</v>
      </c>
      <c r="S119" s="14">
        <v>0</v>
      </c>
    </row>
    <row r="120" ht="42" customHeight="1" spans="1:19">
      <c r="A120" s="11" t="s">
        <v>17</v>
      </c>
      <c r="B120" s="11" t="s">
        <v>18</v>
      </c>
      <c r="C120" s="12" t="s">
        <v>19</v>
      </c>
      <c r="D120" s="11" t="s">
        <v>174</v>
      </c>
      <c r="E120" s="12" t="s">
        <v>363</v>
      </c>
      <c r="F120" s="12"/>
      <c r="G120" s="13" t="s">
        <v>21</v>
      </c>
      <c r="H120" s="14">
        <v>1</v>
      </c>
      <c r="I120" s="14">
        <f t="shared" si="1"/>
        <v>208340</v>
      </c>
      <c r="J120" s="14">
        <v>0</v>
      </c>
      <c r="K120" s="14">
        <v>208340</v>
      </c>
      <c r="L120" s="14">
        <v>0</v>
      </c>
      <c r="M120" s="14">
        <v>0</v>
      </c>
      <c r="N120" s="14">
        <v>0</v>
      </c>
      <c r="O120" s="14">
        <v>0</v>
      </c>
      <c r="P120" s="14"/>
      <c r="Q120" s="14">
        <v>0</v>
      </c>
      <c r="R120" s="14">
        <v>0</v>
      </c>
      <c r="S120" s="14">
        <v>0</v>
      </c>
    </row>
    <row r="121" ht="42" customHeight="1" spans="1:19">
      <c r="A121" s="11" t="s">
        <v>17</v>
      </c>
      <c r="B121" s="11" t="s">
        <v>18</v>
      </c>
      <c r="C121" s="12" t="s">
        <v>19</v>
      </c>
      <c r="D121" s="11" t="s">
        <v>174</v>
      </c>
      <c r="E121" s="12" t="s">
        <v>363</v>
      </c>
      <c r="F121" s="12"/>
      <c r="G121" s="13" t="s">
        <v>295</v>
      </c>
      <c r="H121" s="14">
        <v>1</v>
      </c>
      <c r="I121" s="14">
        <f t="shared" si="1"/>
        <v>208340</v>
      </c>
      <c r="J121" s="14">
        <v>0</v>
      </c>
      <c r="K121" s="14">
        <v>208340</v>
      </c>
      <c r="L121" s="14">
        <v>0</v>
      </c>
      <c r="M121" s="14">
        <v>0</v>
      </c>
      <c r="N121" s="14">
        <v>0</v>
      </c>
      <c r="O121" s="14">
        <v>0</v>
      </c>
      <c r="P121" s="14"/>
      <c r="Q121" s="14">
        <v>0</v>
      </c>
      <c r="R121" s="14">
        <v>0</v>
      </c>
      <c r="S121" s="14">
        <v>0</v>
      </c>
    </row>
    <row r="122" ht="42" customHeight="1" spans="1:19">
      <c r="A122" s="11" t="s">
        <v>17</v>
      </c>
      <c r="B122" s="11" t="s">
        <v>18</v>
      </c>
      <c r="C122" s="12" t="s">
        <v>19</v>
      </c>
      <c r="D122" s="11" t="s">
        <v>175</v>
      </c>
      <c r="E122" s="12" t="s">
        <v>364</v>
      </c>
      <c r="F122" s="12"/>
      <c r="G122" s="13" t="s">
        <v>20</v>
      </c>
      <c r="H122" s="14"/>
      <c r="I122" s="14">
        <f t="shared" si="1"/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/>
      <c r="Q122" s="14">
        <v>0</v>
      </c>
      <c r="R122" s="14">
        <v>0</v>
      </c>
      <c r="S122" s="14">
        <v>0</v>
      </c>
    </row>
    <row r="123" ht="42" customHeight="1" spans="1:19">
      <c r="A123" s="11" t="s">
        <v>17</v>
      </c>
      <c r="B123" s="11" t="s">
        <v>18</v>
      </c>
      <c r="C123" s="12" t="s">
        <v>19</v>
      </c>
      <c r="D123" s="11" t="s">
        <v>175</v>
      </c>
      <c r="E123" s="12" t="s">
        <v>364</v>
      </c>
      <c r="F123" s="12"/>
      <c r="G123" s="13" t="s">
        <v>21</v>
      </c>
      <c r="H123" s="14">
        <v>0</v>
      </c>
      <c r="I123" s="14">
        <f t="shared" si="1"/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/>
      <c r="Q123" s="14">
        <v>0</v>
      </c>
      <c r="R123" s="14">
        <v>0</v>
      </c>
      <c r="S123" s="14">
        <v>0</v>
      </c>
    </row>
    <row r="124" ht="42" customHeight="1" spans="1:19">
      <c r="A124" s="11" t="s">
        <v>17</v>
      </c>
      <c r="B124" s="11" t="s">
        <v>18</v>
      </c>
      <c r="C124" s="12" t="s">
        <v>19</v>
      </c>
      <c r="D124" s="11" t="s">
        <v>175</v>
      </c>
      <c r="E124" s="12" t="s">
        <v>364</v>
      </c>
      <c r="F124" s="12"/>
      <c r="G124" s="13" t="s">
        <v>295</v>
      </c>
      <c r="H124" s="14">
        <v>0</v>
      </c>
      <c r="I124" s="14">
        <f t="shared" si="1"/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/>
      <c r="Q124" s="14">
        <v>0</v>
      </c>
      <c r="R124" s="14">
        <v>0</v>
      </c>
      <c r="S124" s="14">
        <v>0</v>
      </c>
    </row>
    <row r="125" ht="27" customHeight="1" spans="1:19">
      <c r="A125" s="11" t="s">
        <v>17</v>
      </c>
      <c r="B125" s="11" t="s">
        <v>18</v>
      </c>
      <c r="C125" s="12" t="s">
        <v>19</v>
      </c>
      <c r="D125" s="11" t="s">
        <v>177</v>
      </c>
      <c r="E125" s="12" t="s">
        <v>178</v>
      </c>
      <c r="F125" s="12"/>
      <c r="G125" s="13" t="s">
        <v>20</v>
      </c>
      <c r="H125" s="14">
        <v>1622</v>
      </c>
      <c r="I125" s="14">
        <f t="shared" si="1"/>
        <v>118434000</v>
      </c>
      <c r="J125" s="14">
        <v>0</v>
      </c>
      <c r="K125" s="14">
        <v>118434000</v>
      </c>
      <c r="L125" s="14">
        <v>0</v>
      </c>
      <c r="M125" s="14">
        <v>0</v>
      </c>
      <c r="N125" s="14">
        <v>0</v>
      </c>
      <c r="O125" s="14">
        <v>0</v>
      </c>
      <c r="P125" s="14"/>
      <c r="Q125" s="14">
        <v>0</v>
      </c>
      <c r="R125" s="14">
        <v>0</v>
      </c>
      <c r="S125" s="14">
        <v>0</v>
      </c>
    </row>
    <row r="126" ht="27" customHeight="1" spans="1:19">
      <c r="A126" s="11" t="s">
        <v>17</v>
      </c>
      <c r="B126" s="11" t="s">
        <v>18</v>
      </c>
      <c r="C126" s="12" t="s">
        <v>19</v>
      </c>
      <c r="D126" s="11" t="s">
        <v>177</v>
      </c>
      <c r="E126" s="12" t="s">
        <v>178</v>
      </c>
      <c r="F126" s="12"/>
      <c r="G126" s="13" t="s">
        <v>21</v>
      </c>
      <c r="H126" s="14">
        <v>1258</v>
      </c>
      <c r="I126" s="14">
        <f t="shared" si="1"/>
        <v>91894218</v>
      </c>
      <c r="J126" s="14">
        <v>0</v>
      </c>
      <c r="K126" s="14">
        <v>91894218</v>
      </c>
      <c r="L126" s="14">
        <v>0</v>
      </c>
      <c r="M126" s="14">
        <v>0</v>
      </c>
      <c r="N126" s="14">
        <v>0</v>
      </c>
      <c r="O126" s="14">
        <v>0</v>
      </c>
      <c r="P126" s="14"/>
      <c r="Q126" s="14">
        <v>0</v>
      </c>
      <c r="R126" s="14">
        <v>0</v>
      </c>
      <c r="S126" s="14">
        <v>0</v>
      </c>
    </row>
    <row r="127" ht="27" customHeight="1" spans="1:19">
      <c r="A127" s="11" t="s">
        <v>17</v>
      </c>
      <c r="B127" s="11" t="s">
        <v>18</v>
      </c>
      <c r="C127" s="12" t="s">
        <v>19</v>
      </c>
      <c r="D127" s="11" t="s">
        <v>177</v>
      </c>
      <c r="E127" s="12" t="s">
        <v>178</v>
      </c>
      <c r="F127" s="12"/>
      <c r="G127" s="13" t="s">
        <v>295</v>
      </c>
      <c r="H127" s="14">
        <v>1258</v>
      </c>
      <c r="I127" s="14">
        <f t="shared" si="1"/>
        <v>91894218</v>
      </c>
      <c r="J127" s="14">
        <v>0</v>
      </c>
      <c r="K127" s="14">
        <v>91894218</v>
      </c>
      <c r="L127" s="14">
        <v>0</v>
      </c>
      <c r="M127" s="14">
        <v>0</v>
      </c>
      <c r="N127" s="14">
        <v>0</v>
      </c>
      <c r="O127" s="14">
        <v>0</v>
      </c>
      <c r="P127" s="14"/>
      <c r="Q127" s="14">
        <v>0</v>
      </c>
      <c r="R127" s="14">
        <v>0</v>
      </c>
      <c r="S127" s="14">
        <v>0</v>
      </c>
    </row>
    <row r="128" ht="27" customHeight="1" spans="1:19">
      <c r="A128" s="11" t="s">
        <v>17</v>
      </c>
      <c r="B128" s="11" t="s">
        <v>18</v>
      </c>
      <c r="C128" s="12" t="s">
        <v>19</v>
      </c>
      <c r="D128" s="11" t="s">
        <v>179</v>
      </c>
      <c r="E128" s="12" t="s">
        <v>180</v>
      </c>
      <c r="F128" s="12"/>
      <c r="G128" s="13" t="s">
        <v>20</v>
      </c>
      <c r="H128" s="14">
        <v>542</v>
      </c>
      <c r="I128" s="14">
        <f t="shared" si="1"/>
        <v>52590000</v>
      </c>
      <c r="J128" s="14">
        <v>0</v>
      </c>
      <c r="K128" s="14">
        <v>52590000</v>
      </c>
      <c r="L128" s="14">
        <v>0</v>
      </c>
      <c r="M128" s="14">
        <v>0</v>
      </c>
      <c r="N128" s="14">
        <v>0</v>
      </c>
      <c r="O128" s="14">
        <v>0</v>
      </c>
      <c r="P128" s="14"/>
      <c r="Q128" s="14">
        <v>0</v>
      </c>
      <c r="R128" s="14">
        <v>0</v>
      </c>
      <c r="S128" s="14">
        <v>0</v>
      </c>
    </row>
    <row r="129" ht="27" customHeight="1" spans="1:19">
      <c r="A129" s="11" t="s">
        <v>17</v>
      </c>
      <c r="B129" s="11" t="s">
        <v>18</v>
      </c>
      <c r="C129" s="12" t="s">
        <v>19</v>
      </c>
      <c r="D129" s="11" t="s">
        <v>179</v>
      </c>
      <c r="E129" s="12" t="s">
        <v>180</v>
      </c>
      <c r="F129" s="12"/>
      <c r="G129" s="13" t="s">
        <v>21</v>
      </c>
      <c r="H129" s="14">
        <v>542</v>
      </c>
      <c r="I129" s="14">
        <f t="shared" si="1"/>
        <v>52590000</v>
      </c>
      <c r="J129" s="14">
        <v>0</v>
      </c>
      <c r="K129" s="14">
        <v>52590000</v>
      </c>
      <c r="L129" s="14">
        <v>0</v>
      </c>
      <c r="M129" s="14">
        <v>0</v>
      </c>
      <c r="N129" s="14">
        <v>0</v>
      </c>
      <c r="O129" s="14">
        <v>0</v>
      </c>
      <c r="P129" s="14"/>
      <c r="Q129" s="14">
        <v>0</v>
      </c>
      <c r="R129" s="14">
        <v>0</v>
      </c>
      <c r="S129" s="14">
        <v>0</v>
      </c>
    </row>
    <row r="130" ht="27" customHeight="1" spans="1:19">
      <c r="A130" s="11" t="s">
        <v>17</v>
      </c>
      <c r="B130" s="11" t="s">
        <v>18</v>
      </c>
      <c r="C130" s="12" t="s">
        <v>19</v>
      </c>
      <c r="D130" s="11" t="s">
        <v>179</v>
      </c>
      <c r="E130" s="12" t="s">
        <v>180</v>
      </c>
      <c r="F130" s="12"/>
      <c r="G130" s="13" t="s">
        <v>295</v>
      </c>
      <c r="H130" s="14">
        <v>542</v>
      </c>
      <c r="I130" s="14">
        <f t="shared" si="1"/>
        <v>52584526</v>
      </c>
      <c r="J130" s="14">
        <v>0</v>
      </c>
      <c r="K130" s="14">
        <v>52584526</v>
      </c>
      <c r="L130" s="14">
        <v>0</v>
      </c>
      <c r="M130" s="14">
        <v>0</v>
      </c>
      <c r="N130" s="14">
        <v>0</v>
      </c>
      <c r="O130" s="14">
        <v>0</v>
      </c>
      <c r="P130" s="14"/>
      <c r="Q130" s="14">
        <v>0</v>
      </c>
      <c r="R130" s="14">
        <v>0</v>
      </c>
      <c r="S130" s="14">
        <v>0</v>
      </c>
    </row>
    <row r="131" ht="30" customHeight="1" spans="1:19">
      <c r="A131" s="11" t="s">
        <v>17</v>
      </c>
      <c r="B131" s="11" t="s">
        <v>18</v>
      </c>
      <c r="C131" s="12" t="s">
        <v>19</v>
      </c>
      <c r="D131" s="11" t="s">
        <v>183</v>
      </c>
      <c r="E131" s="12" t="s">
        <v>184</v>
      </c>
      <c r="F131" s="12"/>
      <c r="G131" s="13" t="s">
        <v>20</v>
      </c>
      <c r="H131" s="14">
        <v>1</v>
      </c>
      <c r="I131" s="14">
        <f t="shared" si="1"/>
        <v>1192200</v>
      </c>
      <c r="J131" s="14">
        <v>0</v>
      </c>
      <c r="K131" s="14">
        <v>1192200</v>
      </c>
      <c r="L131" s="14">
        <v>0</v>
      </c>
      <c r="M131" s="14">
        <v>0</v>
      </c>
      <c r="N131" s="14">
        <v>0</v>
      </c>
      <c r="O131" s="14">
        <v>0</v>
      </c>
      <c r="P131" s="14"/>
      <c r="Q131" s="14">
        <v>0</v>
      </c>
      <c r="R131" s="14">
        <v>0</v>
      </c>
      <c r="S131" s="14">
        <v>0</v>
      </c>
    </row>
    <row r="132" ht="48" customHeight="1" spans="1:19">
      <c r="A132" s="11" t="s">
        <v>17</v>
      </c>
      <c r="B132" s="11" t="s">
        <v>18</v>
      </c>
      <c r="C132" s="12" t="s">
        <v>19</v>
      </c>
      <c r="D132" s="11" t="s">
        <v>183</v>
      </c>
      <c r="E132" s="12" t="s">
        <v>184</v>
      </c>
      <c r="F132" s="12"/>
      <c r="G132" s="13" t="s">
        <v>21</v>
      </c>
      <c r="H132" s="14">
        <v>1</v>
      </c>
      <c r="I132" s="14">
        <f t="shared" si="1"/>
        <v>1192200</v>
      </c>
      <c r="J132" s="14">
        <v>0</v>
      </c>
      <c r="K132" s="14">
        <v>1192200</v>
      </c>
      <c r="L132" s="14">
        <v>0</v>
      </c>
      <c r="M132" s="14">
        <v>0</v>
      </c>
      <c r="N132" s="14">
        <v>0</v>
      </c>
      <c r="O132" s="14">
        <v>0</v>
      </c>
      <c r="P132" s="14"/>
      <c r="Q132" s="14">
        <v>0</v>
      </c>
      <c r="R132" s="14">
        <v>0</v>
      </c>
      <c r="S132" s="14">
        <v>0</v>
      </c>
    </row>
    <row r="133" ht="48" customHeight="1" spans="1:19">
      <c r="A133" s="11" t="s">
        <v>17</v>
      </c>
      <c r="B133" s="11" t="s">
        <v>18</v>
      </c>
      <c r="C133" s="12" t="s">
        <v>19</v>
      </c>
      <c r="D133" s="11" t="s">
        <v>183</v>
      </c>
      <c r="E133" s="12" t="s">
        <v>184</v>
      </c>
      <c r="F133" s="12"/>
      <c r="G133" s="13" t="s">
        <v>295</v>
      </c>
      <c r="H133" s="14">
        <v>1</v>
      </c>
      <c r="I133" s="14">
        <f t="shared" si="1"/>
        <v>1192196</v>
      </c>
      <c r="J133" s="14">
        <v>0</v>
      </c>
      <c r="K133" s="14">
        <v>1192196</v>
      </c>
      <c r="L133" s="14">
        <v>0</v>
      </c>
      <c r="M133" s="14">
        <v>0</v>
      </c>
      <c r="N133" s="14">
        <v>0</v>
      </c>
      <c r="O133" s="14">
        <v>0</v>
      </c>
      <c r="P133" s="14"/>
      <c r="Q133" s="14">
        <v>0</v>
      </c>
      <c r="R133" s="14">
        <v>0</v>
      </c>
      <c r="S133" s="14">
        <v>0</v>
      </c>
    </row>
    <row r="134" ht="36.75" customHeight="1" spans="1:19">
      <c r="A134" s="11" t="s">
        <v>17</v>
      </c>
      <c r="B134" s="11" t="s">
        <v>18</v>
      </c>
      <c r="C134" s="12" t="s">
        <v>19</v>
      </c>
      <c r="D134" s="11" t="s">
        <v>185</v>
      </c>
      <c r="E134" s="12" t="s">
        <v>186</v>
      </c>
      <c r="F134" s="12"/>
      <c r="G134" s="13" t="s">
        <v>20</v>
      </c>
      <c r="H134" s="14">
        <v>1</v>
      </c>
      <c r="I134" s="14">
        <f t="shared" si="1"/>
        <v>251600</v>
      </c>
      <c r="J134" s="14">
        <v>0</v>
      </c>
      <c r="K134" s="14">
        <v>251600</v>
      </c>
      <c r="L134" s="14">
        <v>0</v>
      </c>
      <c r="M134" s="14">
        <v>0</v>
      </c>
      <c r="N134" s="14">
        <v>0</v>
      </c>
      <c r="O134" s="14">
        <v>0</v>
      </c>
      <c r="P134" s="14"/>
      <c r="Q134" s="14">
        <v>0</v>
      </c>
      <c r="R134" s="14">
        <v>0</v>
      </c>
      <c r="S134" s="14">
        <v>0</v>
      </c>
    </row>
    <row r="135" ht="36.75" customHeight="1" spans="1:19">
      <c r="A135" s="11" t="s">
        <v>17</v>
      </c>
      <c r="B135" s="11" t="s">
        <v>18</v>
      </c>
      <c r="C135" s="12" t="s">
        <v>19</v>
      </c>
      <c r="D135" s="11" t="s">
        <v>185</v>
      </c>
      <c r="E135" s="12" t="s">
        <v>186</v>
      </c>
      <c r="F135" s="12"/>
      <c r="G135" s="13" t="s">
        <v>21</v>
      </c>
      <c r="H135" s="14">
        <v>1</v>
      </c>
      <c r="I135" s="14">
        <f t="shared" si="1"/>
        <v>251600</v>
      </c>
      <c r="J135" s="14">
        <v>0</v>
      </c>
      <c r="K135" s="14">
        <v>251600</v>
      </c>
      <c r="L135" s="14">
        <v>0</v>
      </c>
      <c r="M135" s="14">
        <v>0</v>
      </c>
      <c r="N135" s="14">
        <v>0</v>
      </c>
      <c r="O135" s="14">
        <v>0</v>
      </c>
      <c r="P135" s="14"/>
      <c r="Q135" s="14">
        <v>0</v>
      </c>
      <c r="R135" s="14">
        <v>0</v>
      </c>
      <c r="S135" s="14">
        <v>0</v>
      </c>
    </row>
    <row r="136" ht="36.75" customHeight="1" spans="1:19">
      <c r="A136" s="11" t="s">
        <v>17</v>
      </c>
      <c r="B136" s="11" t="s">
        <v>18</v>
      </c>
      <c r="C136" s="12" t="s">
        <v>19</v>
      </c>
      <c r="D136" s="11" t="s">
        <v>185</v>
      </c>
      <c r="E136" s="12" t="s">
        <v>186</v>
      </c>
      <c r="F136" s="12"/>
      <c r="G136" s="13" t="s">
        <v>295</v>
      </c>
      <c r="H136" s="14">
        <v>1</v>
      </c>
      <c r="I136" s="14">
        <f t="shared" si="1"/>
        <v>251555</v>
      </c>
      <c r="J136" s="14">
        <v>0</v>
      </c>
      <c r="K136" s="14">
        <v>251555</v>
      </c>
      <c r="L136" s="14">
        <v>0</v>
      </c>
      <c r="M136" s="14">
        <v>0</v>
      </c>
      <c r="N136" s="14">
        <v>0</v>
      </c>
      <c r="O136" s="14">
        <v>0</v>
      </c>
      <c r="P136" s="14"/>
      <c r="Q136" s="14">
        <v>0</v>
      </c>
      <c r="R136" s="14">
        <v>0</v>
      </c>
      <c r="S136" s="14">
        <v>0</v>
      </c>
    </row>
    <row r="137" ht="48.75" customHeight="1" spans="1:19">
      <c r="A137" s="11" t="s">
        <v>17</v>
      </c>
      <c r="B137" s="11" t="s">
        <v>18</v>
      </c>
      <c r="C137" s="12" t="s">
        <v>19</v>
      </c>
      <c r="D137" s="11" t="s">
        <v>189</v>
      </c>
      <c r="E137" s="12" t="s">
        <v>366</v>
      </c>
      <c r="F137" s="12"/>
      <c r="G137" s="13" t="s">
        <v>20</v>
      </c>
      <c r="H137" s="14">
        <v>0</v>
      </c>
      <c r="I137" s="18">
        <f t="shared" si="1"/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/>
      <c r="Q137" s="14">
        <v>0</v>
      </c>
      <c r="R137" s="14">
        <v>0</v>
      </c>
      <c r="S137" s="14">
        <v>0</v>
      </c>
    </row>
    <row r="138" ht="48" customHeight="1" spans="1:19">
      <c r="A138" s="11" t="s">
        <v>17</v>
      </c>
      <c r="B138" s="11" t="s">
        <v>18</v>
      </c>
      <c r="C138" s="12" t="s">
        <v>19</v>
      </c>
      <c r="D138" s="11" t="s">
        <v>189</v>
      </c>
      <c r="E138" s="12" t="s">
        <v>366</v>
      </c>
      <c r="F138" s="12"/>
      <c r="G138" s="13" t="s">
        <v>21</v>
      </c>
      <c r="H138" s="14">
        <v>221</v>
      </c>
      <c r="I138" s="14">
        <f t="shared" si="1"/>
        <v>15275564</v>
      </c>
      <c r="J138" s="14">
        <v>0</v>
      </c>
      <c r="K138" s="14">
        <v>15275564</v>
      </c>
      <c r="L138" s="14">
        <v>0</v>
      </c>
      <c r="M138" s="14">
        <v>0</v>
      </c>
      <c r="N138" s="14">
        <v>0</v>
      </c>
      <c r="O138" s="14">
        <v>0</v>
      </c>
      <c r="P138" s="14"/>
      <c r="Q138" s="14">
        <v>0</v>
      </c>
      <c r="R138" s="14">
        <v>0</v>
      </c>
      <c r="S138" s="14">
        <v>0</v>
      </c>
    </row>
    <row r="139" ht="46.5" customHeight="1" spans="1:19">
      <c r="A139" s="11" t="s">
        <v>17</v>
      </c>
      <c r="B139" s="11" t="s">
        <v>18</v>
      </c>
      <c r="C139" s="12" t="s">
        <v>19</v>
      </c>
      <c r="D139" s="11" t="s">
        <v>189</v>
      </c>
      <c r="E139" s="12" t="s">
        <v>366</v>
      </c>
      <c r="F139" s="12"/>
      <c r="G139" s="13" t="s">
        <v>295</v>
      </c>
      <c r="H139" s="14">
        <v>203</v>
      </c>
      <c r="I139" s="14">
        <f t="shared" si="1"/>
        <v>14102176</v>
      </c>
      <c r="J139" s="14">
        <v>0</v>
      </c>
      <c r="K139" s="14">
        <v>14102176</v>
      </c>
      <c r="L139" s="14">
        <v>0</v>
      </c>
      <c r="M139" s="14">
        <v>0</v>
      </c>
      <c r="N139" s="14">
        <v>0</v>
      </c>
      <c r="O139" s="14">
        <v>0</v>
      </c>
      <c r="P139" s="14"/>
      <c r="Q139" s="14">
        <v>0</v>
      </c>
      <c r="R139" s="14">
        <v>0</v>
      </c>
      <c r="S139" s="14">
        <v>0</v>
      </c>
    </row>
    <row r="140" ht="46.5" customHeight="1" spans="1:19">
      <c r="A140" s="11" t="s">
        <v>17</v>
      </c>
      <c r="B140" s="11" t="s">
        <v>18</v>
      </c>
      <c r="C140" s="12" t="s">
        <v>19</v>
      </c>
      <c r="D140" s="22" t="s">
        <v>191</v>
      </c>
      <c r="E140" s="25" t="s">
        <v>192</v>
      </c>
      <c r="F140" s="12"/>
      <c r="G140" s="13" t="s">
        <v>20</v>
      </c>
      <c r="H140" s="14">
        <v>0</v>
      </c>
      <c r="I140" s="14">
        <f t="shared" si="1"/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/>
      <c r="Q140" s="14">
        <v>0</v>
      </c>
      <c r="R140" s="14">
        <v>0</v>
      </c>
      <c r="S140" s="14">
        <v>0</v>
      </c>
    </row>
    <row r="141" ht="46.5" customHeight="1" spans="1:19">
      <c r="A141" s="11" t="s">
        <v>17</v>
      </c>
      <c r="B141" s="11" t="s">
        <v>18</v>
      </c>
      <c r="C141" s="12" t="s">
        <v>19</v>
      </c>
      <c r="D141" s="22" t="s">
        <v>191</v>
      </c>
      <c r="E141" s="25" t="s">
        <v>192</v>
      </c>
      <c r="F141" s="12"/>
      <c r="G141" s="13" t="s">
        <v>21</v>
      </c>
      <c r="H141" s="14">
        <v>1</v>
      </c>
      <c r="I141" s="14">
        <f t="shared" si="1"/>
        <v>150000</v>
      </c>
      <c r="J141" s="14">
        <v>0</v>
      </c>
      <c r="K141" s="14">
        <v>150000</v>
      </c>
      <c r="L141" s="14">
        <v>0</v>
      </c>
      <c r="M141" s="14">
        <v>0</v>
      </c>
      <c r="N141" s="14">
        <v>0</v>
      </c>
      <c r="O141" s="14">
        <v>0</v>
      </c>
      <c r="P141" s="14"/>
      <c r="Q141" s="14">
        <v>0</v>
      </c>
      <c r="R141" s="14">
        <v>0</v>
      </c>
      <c r="S141" s="14">
        <v>0</v>
      </c>
    </row>
    <row r="142" ht="46.5" customHeight="1" spans="1:19">
      <c r="A142" s="11" t="s">
        <v>17</v>
      </c>
      <c r="B142" s="11" t="s">
        <v>18</v>
      </c>
      <c r="C142" s="12" t="s">
        <v>19</v>
      </c>
      <c r="D142" s="22" t="s">
        <v>191</v>
      </c>
      <c r="E142" s="25" t="s">
        <v>192</v>
      </c>
      <c r="F142" s="12"/>
      <c r="G142" s="13" t="s">
        <v>295</v>
      </c>
      <c r="H142" s="14">
        <v>1</v>
      </c>
      <c r="I142" s="14">
        <f t="shared" si="1"/>
        <v>150000</v>
      </c>
      <c r="J142" s="14">
        <v>0</v>
      </c>
      <c r="K142" s="14">
        <v>150000</v>
      </c>
      <c r="L142" s="14">
        <v>0</v>
      </c>
      <c r="M142" s="14">
        <v>0</v>
      </c>
      <c r="N142" s="14">
        <v>0</v>
      </c>
      <c r="O142" s="14">
        <v>0</v>
      </c>
      <c r="P142" s="14"/>
      <c r="Q142" s="14">
        <v>0</v>
      </c>
      <c r="R142" s="14">
        <v>0</v>
      </c>
      <c r="S142" s="14">
        <v>0</v>
      </c>
    </row>
    <row r="143" ht="34.5" customHeight="1" spans="1:19">
      <c r="A143" s="11" t="s">
        <v>17</v>
      </c>
      <c r="B143" s="11" t="s">
        <v>18</v>
      </c>
      <c r="C143" s="12" t="s">
        <v>19</v>
      </c>
      <c r="D143" s="11" t="s">
        <v>205</v>
      </c>
      <c r="E143" s="12" t="s">
        <v>368</v>
      </c>
      <c r="F143" s="12"/>
      <c r="G143" s="13" t="s">
        <v>20</v>
      </c>
      <c r="H143" s="14">
        <v>0</v>
      </c>
      <c r="I143" s="14">
        <f t="shared" si="1"/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/>
      <c r="Q143" s="14">
        <v>0</v>
      </c>
      <c r="R143" s="14">
        <v>0</v>
      </c>
      <c r="S143" s="14">
        <v>0</v>
      </c>
    </row>
    <row r="144" ht="36" customHeight="1" spans="1:19">
      <c r="A144" s="11" t="s">
        <v>17</v>
      </c>
      <c r="B144" s="11" t="s">
        <v>18</v>
      </c>
      <c r="C144" s="12" t="s">
        <v>19</v>
      </c>
      <c r="D144" s="11" t="s">
        <v>205</v>
      </c>
      <c r="E144" s="12" t="s">
        <v>368</v>
      </c>
      <c r="F144" s="12"/>
      <c r="G144" s="13" t="s">
        <v>21</v>
      </c>
      <c r="H144" s="14">
        <v>1</v>
      </c>
      <c r="I144" s="14">
        <f t="shared" si="1"/>
        <v>77850</v>
      </c>
      <c r="J144" s="14">
        <v>0</v>
      </c>
      <c r="K144" s="14">
        <v>77850</v>
      </c>
      <c r="L144" s="14">
        <v>0</v>
      </c>
      <c r="M144" s="14">
        <v>0</v>
      </c>
      <c r="N144" s="14">
        <v>0</v>
      </c>
      <c r="O144" s="14">
        <v>0</v>
      </c>
      <c r="P144" s="14"/>
      <c r="Q144" s="14">
        <v>0</v>
      </c>
      <c r="R144" s="14">
        <v>0</v>
      </c>
      <c r="S144" s="14">
        <v>0</v>
      </c>
    </row>
    <row r="145" ht="33" customHeight="1" spans="1:19">
      <c r="A145" s="11" t="s">
        <v>17</v>
      </c>
      <c r="B145" s="11" t="s">
        <v>18</v>
      </c>
      <c r="C145" s="12" t="s">
        <v>19</v>
      </c>
      <c r="D145" s="11" t="s">
        <v>205</v>
      </c>
      <c r="E145" s="12" t="s">
        <v>368</v>
      </c>
      <c r="F145" s="12"/>
      <c r="G145" s="13" t="s">
        <v>295</v>
      </c>
      <c r="H145" s="14">
        <v>1</v>
      </c>
      <c r="I145" s="14">
        <f t="shared" si="1"/>
        <v>77844</v>
      </c>
      <c r="J145" s="14">
        <v>0</v>
      </c>
      <c r="K145" s="14">
        <v>77844</v>
      </c>
      <c r="L145" s="14">
        <v>0</v>
      </c>
      <c r="M145" s="14">
        <v>0</v>
      </c>
      <c r="N145" s="14">
        <v>0</v>
      </c>
      <c r="O145" s="14">
        <v>0</v>
      </c>
      <c r="P145" s="14"/>
      <c r="Q145" s="14">
        <v>0</v>
      </c>
      <c r="R145" s="14">
        <v>0</v>
      </c>
      <c r="S145" s="14">
        <v>0</v>
      </c>
    </row>
    <row r="146" ht="27" customHeight="1" spans="1:19">
      <c r="A146" s="11" t="s">
        <v>17</v>
      </c>
      <c r="B146" s="11" t="s">
        <v>18</v>
      </c>
      <c r="C146" s="12" t="s">
        <v>19</v>
      </c>
      <c r="D146" s="11" t="s">
        <v>209</v>
      </c>
      <c r="E146" s="12" t="s">
        <v>210</v>
      </c>
      <c r="F146" s="12"/>
      <c r="G146" s="13" t="s">
        <v>20</v>
      </c>
      <c r="H146" s="14">
        <v>57</v>
      </c>
      <c r="I146" s="14">
        <f t="shared" si="1"/>
        <v>110000000</v>
      </c>
      <c r="J146" s="14">
        <v>0</v>
      </c>
      <c r="K146" s="14">
        <v>110000000</v>
      </c>
      <c r="L146" s="14">
        <v>0</v>
      </c>
      <c r="M146" s="14">
        <v>0</v>
      </c>
      <c r="N146" s="14">
        <v>0</v>
      </c>
      <c r="O146" s="14">
        <v>0</v>
      </c>
      <c r="P146" s="14"/>
      <c r="Q146" s="14">
        <v>0</v>
      </c>
      <c r="R146" s="14">
        <v>0</v>
      </c>
      <c r="S146" s="14">
        <v>0</v>
      </c>
    </row>
    <row r="147" ht="27" customHeight="1" spans="1:19">
      <c r="A147" s="11" t="s">
        <v>17</v>
      </c>
      <c r="B147" s="11" t="s">
        <v>18</v>
      </c>
      <c r="C147" s="12" t="s">
        <v>19</v>
      </c>
      <c r="D147" s="11" t="s">
        <v>209</v>
      </c>
      <c r="E147" s="12" t="s">
        <v>210</v>
      </c>
      <c r="F147" s="12"/>
      <c r="G147" s="13" t="s">
        <v>21</v>
      </c>
      <c r="H147" s="14">
        <v>57</v>
      </c>
      <c r="I147" s="14">
        <f t="shared" si="1"/>
        <v>107037100</v>
      </c>
      <c r="J147" s="14">
        <v>0</v>
      </c>
      <c r="K147" s="14">
        <v>107037100</v>
      </c>
      <c r="L147" s="14">
        <v>0</v>
      </c>
      <c r="M147" s="14">
        <v>0</v>
      </c>
      <c r="N147" s="14">
        <v>0</v>
      </c>
      <c r="O147" s="14">
        <v>0</v>
      </c>
      <c r="P147" s="14"/>
      <c r="Q147" s="14">
        <v>0</v>
      </c>
      <c r="R147" s="14">
        <v>0</v>
      </c>
      <c r="S147" s="14">
        <v>0</v>
      </c>
    </row>
    <row r="148" ht="27" customHeight="1" spans="1:19">
      <c r="A148" s="11" t="s">
        <v>17</v>
      </c>
      <c r="B148" s="11" t="s">
        <v>18</v>
      </c>
      <c r="C148" s="12" t="s">
        <v>19</v>
      </c>
      <c r="D148" s="11" t="s">
        <v>209</v>
      </c>
      <c r="E148" s="12" t="s">
        <v>210</v>
      </c>
      <c r="F148" s="12"/>
      <c r="G148" s="13" t="s">
        <v>295</v>
      </c>
      <c r="H148" s="14">
        <v>57</v>
      </c>
      <c r="I148" s="14">
        <f t="shared" si="1"/>
        <v>107037072</v>
      </c>
      <c r="J148" s="14">
        <v>0</v>
      </c>
      <c r="K148" s="14">
        <v>107037072</v>
      </c>
      <c r="L148" s="14">
        <v>0</v>
      </c>
      <c r="M148" s="14">
        <v>0</v>
      </c>
      <c r="N148" s="14">
        <v>0</v>
      </c>
      <c r="O148" s="14">
        <v>0</v>
      </c>
      <c r="P148" s="14"/>
      <c r="Q148" s="14">
        <v>0</v>
      </c>
      <c r="R148" s="14">
        <v>0</v>
      </c>
      <c r="S148" s="14">
        <v>0</v>
      </c>
    </row>
    <row r="149" ht="33.75" customHeight="1" spans="1:19">
      <c r="A149" s="11" t="s">
        <v>17</v>
      </c>
      <c r="B149" s="11" t="s">
        <v>18</v>
      </c>
      <c r="C149" s="12" t="s">
        <v>19</v>
      </c>
      <c r="D149" s="11" t="s">
        <v>268</v>
      </c>
      <c r="E149" s="12" t="s">
        <v>370</v>
      </c>
      <c r="F149" s="12"/>
      <c r="G149" s="13" t="s">
        <v>20</v>
      </c>
      <c r="H149" s="14">
        <v>2905</v>
      </c>
      <c r="I149" s="14">
        <f t="shared" ref="I149:I190" si="2">J149+K149+L149+M149+N149+O149+Q149+R149+S149</f>
        <v>178671000</v>
      </c>
      <c r="J149" s="14">
        <v>0</v>
      </c>
      <c r="K149" s="14">
        <v>178671000</v>
      </c>
      <c r="L149" s="14">
        <v>0</v>
      </c>
      <c r="M149" s="14">
        <v>0</v>
      </c>
      <c r="N149" s="14">
        <v>0</v>
      </c>
      <c r="O149" s="14">
        <v>0</v>
      </c>
      <c r="P149" s="14"/>
      <c r="Q149" s="14">
        <v>0</v>
      </c>
      <c r="R149" s="14">
        <v>0</v>
      </c>
      <c r="S149" s="14">
        <v>0</v>
      </c>
    </row>
    <row r="150" ht="47.25" customHeight="1" spans="1:19">
      <c r="A150" s="11" t="s">
        <v>17</v>
      </c>
      <c r="B150" s="11" t="s">
        <v>18</v>
      </c>
      <c r="C150" s="12" t="s">
        <v>19</v>
      </c>
      <c r="D150" s="11" t="s">
        <v>268</v>
      </c>
      <c r="E150" s="12" t="s">
        <v>370</v>
      </c>
      <c r="F150" s="12"/>
      <c r="G150" s="13" t="s">
        <v>21</v>
      </c>
      <c r="H150" s="14">
        <v>357</v>
      </c>
      <c r="I150" s="14">
        <f t="shared" si="2"/>
        <v>22000000</v>
      </c>
      <c r="J150" s="14">
        <v>0</v>
      </c>
      <c r="K150" s="14">
        <v>22000000</v>
      </c>
      <c r="L150" s="14">
        <v>0</v>
      </c>
      <c r="M150" s="14">
        <v>0</v>
      </c>
      <c r="N150" s="14">
        <v>0</v>
      </c>
      <c r="O150" s="14">
        <v>0</v>
      </c>
      <c r="P150" s="14"/>
      <c r="Q150" s="14">
        <v>0</v>
      </c>
      <c r="R150" s="14">
        <v>0</v>
      </c>
      <c r="S150" s="14">
        <v>0</v>
      </c>
    </row>
    <row r="151" ht="46.5" customHeight="1" spans="1:19">
      <c r="A151" s="11" t="s">
        <v>17</v>
      </c>
      <c r="B151" s="11" t="s">
        <v>18</v>
      </c>
      <c r="C151" s="12" t="s">
        <v>19</v>
      </c>
      <c r="D151" s="11" t="s">
        <v>268</v>
      </c>
      <c r="E151" s="12" t="s">
        <v>370</v>
      </c>
      <c r="F151" s="12"/>
      <c r="G151" s="13" t="s">
        <v>295</v>
      </c>
      <c r="H151" s="14">
        <v>357</v>
      </c>
      <c r="I151" s="14">
        <f t="shared" si="2"/>
        <v>22000000</v>
      </c>
      <c r="J151" s="14">
        <v>0</v>
      </c>
      <c r="K151" s="14">
        <v>22000000</v>
      </c>
      <c r="L151" s="14">
        <v>0</v>
      </c>
      <c r="M151" s="14">
        <v>0</v>
      </c>
      <c r="N151" s="14">
        <v>0</v>
      </c>
      <c r="O151" s="14">
        <v>0</v>
      </c>
      <c r="P151" s="14"/>
      <c r="Q151" s="14">
        <v>0</v>
      </c>
      <c r="R151" s="14">
        <v>0</v>
      </c>
      <c r="S151" s="14">
        <v>0</v>
      </c>
    </row>
    <row r="152" ht="62.25" customHeight="1" spans="1:19">
      <c r="A152" s="11" t="s">
        <v>17</v>
      </c>
      <c r="B152" s="11" t="s">
        <v>18</v>
      </c>
      <c r="C152" s="12" t="s">
        <v>19</v>
      </c>
      <c r="D152" s="11" t="s">
        <v>213</v>
      </c>
      <c r="E152" s="12" t="s">
        <v>372</v>
      </c>
      <c r="F152" s="12"/>
      <c r="G152" s="13" t="s">
        <v>20</v>
      </c>
      <c r="H152" s="14">
        <v>0</v>
      </c>
      <c r="I152" s="14">
        <f t="shared" si="2"/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/>
      <c r="Q152" s="14">
        <v>0</v>
      </c>
      <c r="R152" s="14">
        <v>0</v>
      </c>
      <c r="S152" s="14">
        <v>0</v>
      </c>
    </row>
    <row r="153" ht="57" customHeight="1" spans="1:19">
      <c r="A153" s="11" t="s">
        <v>17</v>
      </c>
      <c r="B153" s="11" t="s">
        <v>18</v>
      </c>
      <c r="C153" s="12" t="s">
        <v>19</v>
      </c>
      <c r="D153" s="11" t="s">
        <v>213</v>
      </c>
      <c r="E153" s="12" t="s">
        <v>372</v>
      </c>
      <c r="F153" s="12"/>
      <c r="G153" s="13" t="s">
        <v>21</v>
      </c>
      <c r="H153" s="14">
        <v>1</v>
      </c>
      <c r="I153" s="14">
        <f t="shared" si="2"/>
        <v>989000</v>
      </c>
      <c r="J153" s="14">
        <v>0</v>
      </c>
      <c r="K153" s="14">
        <v>989000</v>
      </c>
      <c r="L153" s="14">
        <v>0</v>
      </c>
      <c r="M153" s="14">
        <v>0</v>
      </c>
      <c r="N153" s="14">
        <v>0</v>
      </c>
      <c r="O153" s="14">
        <v>0</v>
      </c>
      <c r="P153" s="14"/>
      <c r="Q153" s="14">
        <v>0</v>
      </c>
      <c r="R153" s="14">
        <v>0</v>
      </c>
      <c r="S153" s="14">
        <v>0</v>
      </c>
    </row>
    <row r="154" ht="55.5" customHeight="1" spans="1:19">
      <c r="A154" s="11" t="s">
        <v>17</v>
      </c>
      <c r="B154" s="11" t="s">
        <v>18</v>
      </c>
      <c r="C154" s="12" t="s">
        <v>19</v>
      </c>
      <c r="D154" s="11" t="s">
        <v>213</v>
      </c>
      <c r="E154" s="12" t="s">
        <v>372</v>
      </c>
      <c r="F154" s="12"/>
      <c r="G154" s="13" t="s">
        <v>295</v>
      </c>
      <c r="H154" s="14">
        <v>1</v>
      </c>
      <c r="I154" s="14">
        <f t="shared" si="2"/>
        <v>986366</v>
      </c>
      <c r="J154" s="14">
        <v>0</v>
      </c>
      <c r="K154" s="14">
        <v>986366</v>
      </c>
      <c r="L154" s="14">
        <v>0</v>
      </c>
      <c r="M154" s="14">
        <v>0</v>
      </c>
      <c r="N154" s="14">
        <v>0</v>
      </c>
      <c r="O154" s="14">
        <v>0</v>
      </c>
      <c r="P154" s="14"/>
      <c r="Q154" s="14">
        <v>0</v>
      </c>
      <c r="R154" s="14">
        <v>0</v>
      </c>
      <c r="S154" s="14">
        <v>0</v>
      </c>
    </row>
    <row r="155" ht="59.25" customHeight="1" spans="1:19">
      <c r="A155" s="11" t="s">
        <v>17</v>
      </c>
      <c r="B155" s="11" t="s">
        <v>18</v>
      </c>
      <c r="C155" s="12" t="s">
        <v>19</v>
      </c>
      <c r="D155" s="11" t="s">
        <v>215</v>
      </c>
      <c r="E155" s="12" t="s">
        <v>373</v>
      </c>
      <c r="F155" s="12"/>
      <c r="G155" s="13" t="s">
        <v>20</v>
      </c>
      <c r="H155" s="14">
        <v>0</v>
      </c>
      <c r="I155" s="14">
        <f t="shared" si="2"/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/>
      <c r="Q155" s="14">
        <v>0</v>
      </c>
      <c r="R155" s="14">
        <v>0</v>
      </c>
      <c r="S155" s="14">
        <v>0</v>
      </c>
    </row>
    <row r="156" ht="60" customHeight="1" spans="1:19">
      <c r="A156" s="11" t="s">
        <v>17</v>
      </c>
      <c r="B156" s="11" t="s">
        <v>18</v>
      </c>
      <c r="C156" s="12" t="s">
        <v>19</v>
      </c>
      <c r="D156" s="11" t="s">
        <v>215</v>
      </c>
      <c r="E156" s="12" t="s">
        <v>373</v>
      </c>
      <c r="F156" s="12"/>
      <c r="G156" s="13" t="s">
        <v>21</v>
      </c>
      <c r="H156" s="14">
        <v>1</v>
      </c>
      <c r="I156" s="14">
        <f t="shared" si="2"/>
        <v>358797</v>
      </c>
      <c r="J156" s="14">
        <v>0</v>
      </c>
      <c r="K156" s="14">
        <v>358797</v>
      </c>
      <c r="L156" s="14">
        <v>0</v>
      </c>
      <c r="M156" s="14">
        <v>0</v>
      </c>
      <c r="N156" s="14">
        <v>0</v>
      </c>
      <c r="O156" s="14">
        <v>0</v>
      </c>
      <c r="P156" s="14"/>
      <c r="Q156" s="14">
        <v>0</v>
      </c>
      <c r="R156" s="14">
        <v>0</v>
      </c>
      <c r="S156" s="14">
        <v>0</v>
      </c>
    </row>
    <row r="157" ht="56.25" customHeight="1" spans="1:19">
      <c r="A157" s="11" t="s">
        <v>17</v>
      </c>
      <c r="B157" s="11" t="s">
        <v>18</v>
      </c>
      <c r="C157" s="12" t="s">
        <v>19</v>
      </c>
      <c r="D157" s="11" t="s">
        <v>215</v>
      </c>
      <c r="E157" s="12" t="s">
        <v>373</v>
      </c>
      <c r="F157" s="12"/>
      <c r="G157" s="13" t="s">
        <v>295</v>
      </c>
      <c r="H157" s="14">
        <v>1</v>
      </c>
      <c r="I157" s="14">
        <f t="shared" si="2"/>
        <v>358797</v>
      </c>
      <c r="J157" s="14">
        <v>0</v>
      </c>
      <c r="K157" s="14">
        <v>358797</v>
      </c>
      <c r="L157" s="14">
        <v>0</v>
      </c>
      <c r="M157" s="14">
        <v>0</v>
      </c>
      <c r="N157" s="14">
        <v>0</v>
      </c>
      <c r="O157" s="14">
        <v>0</v>
      </c>
      <c r="P157" s="14"/>
      <c r="Q157" s="14">
        <v>0</v>
      </c>
      <c r="R157" s="14">
        <v>0</v>
      </c>
      <c r="S157" s="14">
        <v>0</v>
      </c>
    </row>
    <row r="158" ht="47.25" customHeight="1" spans="1:19">
      <c r="A158" s="11" t="s">
        <v>17</v>
      </c>
      <c r="B158" s="11" t="s">
        <v>18</v>
      </c>
      <c r="C158" s="12" t="s">
        <v>19</v>
      </c>
      <c r="D158" s="11" t="s">
        <v>217</v>
      </c>
      <c r="E158" s="12" t="s">
        <v>374</v>
      </c>
      <c r="F158" s="12"/>
      <c r="G158" s="13" t="s">
        <v>20</v>
      </c>
      <c r="H158" s="14">
        <v>0</v>
      </c>
      <c r="I158" s="14">
        <f t="shared" si="2"/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/>
      <c r="Q158" s="14">
        <v>0</v>
      </c>
      <c r="R158" s="14">
        <v>0</v>
      </c>
      <c r="S158" s="14">
        <v>0</v>
      </c>
    </row>
    <row r="159" ht="45" customHeight="1" spans="1:19">
      <c r="A159" s="11" t="s">
        <v>17</v>
      </c>
      <c r="B159" s="11" t="s">
        <v>18</v>
      </c>
      <c r="C159" s="12" t="s">
        <v>19</v>
      </c>
      <c r="D159" s="11" t="s">
        <v>217</v>
      </c>
      <c r="E159" s="12" t="s">
        <v>374</v>
      </c>
      <c r="F159" s="12"/>
      <c r="G159" s="13" t="s">
        <v>21</v>
      </c>
      <c r="H159" s="14">
        <v>0</v>
      </c>
      <c r="I159" s="14">
        <f t="shared" si="2"/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/>
      <c r="Q159" s="14">
        <v>0</v>
      </c>
      <c r="R159" s="14">
        <v>0</v>
      </c>
      <c r="S159" s="14">
        <v>0</v>
      </c>
    </row>
    <row r="160" ht="42.75" customHeight="1" spans="1:19">
      <c r="A160" s="11" t="s">
        <v>17</v>
      </c>
      <c r="B160" s="11" t="s">
        <v>18</v>
      </c>
      <c r="C160" s="12" t="s">
        <v>19</v>
      </c>
      <c r="D160" s="11" t="s">
        <v>217</v>
      </c>
      <c r="E160" s="12" t="s">
        <v>374</v>
      </c>
      <c r="F160" s="12"/>
      <c r="G160" s="13" t="s">
        <v>295</v>
      </c>
      <c r="H160" s="14">
        <v>0</v>
      </c>
      <c r="I160" s="14">
        <f t="shared" si="2"/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/>
      <c r="Q160" s="14">
        <v>0</v>
      </c>
      <c r="R160" s="14">
        <v>0</v>
      </c>
      <c r="S160" s="14">
        <v>0</v>
      </c>
    </row>
    <row r="161" ht="23.25" customHeight="1" spans="1:19">
      <c r="A161" s="11" t="s">
        <v>17</v>
      </c>
      <c r="B161" s="11" t="s">
        <v>18</v>
      </c>
      <c r="C161" s="12" t="s">
        <v>19</v>
      </c>
      <c r="D161" s="11" t="s">
        <v>223</v>
      </c>
      <c r="E161" s="12" t="s">
        <v>224</v>
      </c>
      <c r="F161" s="12"/>
      <c r="G161" s="13" t="s">
        <v>20</v>
      </c>
      <c r="H161" s="14">
        <v>1</v>
      </c>
      <c r="I161" s="14">
        <f t="shared" si="2"/>
        <v>90000000</v>
      </c>
      <c r="J161" s="14">
        <v>0</v>
      </c>
      <c r="K161" s="14">
        <v>90000000</v>
      </c>
      <c r="L161" s="14">
        <v>0</v>
      </c>
      <c r="M161" s="14">
        <v>0</v>
      </c>
      <c r="N161" s="14">
        <v>0</v>
      </c>
      <c r="O161" s="14">
        <v>0</v>
      </c>
      <c r="P161" s="14"/>
      <c r="Q161" s="14">
        <v>0</v>
      </c>
      <c r="R161" s="14">
        <v>0</v>
      </c>
      <c r="S161" s="14">
        <v>0</v>
      </c>
    </row>
    <row r="162" ht="23.25" customHeight="1" spans="1:19">
      <c r="A162" s="11" t="s">
        <v>17</v>
      </c>
      <c r="B162" s="11" t="s">
        <v>18</v>
      </c>
      <c r="C162" s="12" t="s">
        <v>19</v>
      </c>
      <c r="D162" s="11" t="s">
        <v>223</v>
      </c>
      <c r="E162" s="12" t="s">
        <v>224</v>
      </c>
      <c r="F162" s="12"/>
      <c r="G162" s="13" t="s">
        <v>21</v>
      </c>
      <c r="H162" s="14">
        <v>1</v>
      </c>
      <c r="I162" s="14">
        <f t="shared" si="2"/>
        <v>151200000</v>
      </c>
      <c r="J162" s="14">
        <v>0</v>
      </c>
      <c r="K162" s="14">
        <v>151200000</v>
      </c>
      <c r="L162" s="14">
        <v>0</v>
      </c>
      <c r="M162" s="14">
        <v>0</v>
      </c>
      <c r="N162" s="14">
        <v>0</v>
      </c>
      <c r="O162" s="14">
        <v>0</v>
      </c>
      <c r="P162" s="14"/>
      <c r="Q162" s="14">
        <v>0</v>
      </c>
      <c r="R162" s="14">
        <v>0</v>
      </c>
      <c r="S162" s="14">
        <v>0</v>
      </c>
    </row>
    <row r="163" ht="33" customHeight="1" spans="1:19">
      <c r="A163" s="11" t="s">
        <v>17</v>
      </c>
      <c r="B163" s="11" t="s">
        <v>18</v>
      </c>
      <c r="C163" s="12" t="s">
        <v>19</v>
      </c>
      <c r="D163" s="11" t="s">
        <v>223</v>
      </c>
      <c r="E163" s="12" t="s">
        <v>224</v>
      </c>
      <c r="F163" s="12"/>
      <c r="G163" s="13" t="s">
        <v>295</v>
      </c>
      <c r="H163" s="14">
        <v>1</v>
      </c>
      <c r="I163" s="14">
        <f t="shared" si="2"/>
        <v>151200000</v>
      </c>
      <c r="J163" s="14">
        <v>0</v>
      </c>
      <c r="K163" s="14">
        <v>151200000</v>
      </c>
      <c r="L163" s="14">
        <v>0</v>
      </c>
      <c r="M163" s="14">
        <v>0</v>
      </c>
      <c r="N163" s="14">
        <v>0</v>
      </c>
      <c r="O163" s="14">
        <v>0</v>
      </c>
      <c r="P163" s="14"/>
      <c r="Q163" s="14">
        <v>0</v>
      </c>
      <c r="R163" s="14">
        <v>0</v>
      </c>
      <c r="S163" s="14">
        <v>0</v>
      </c>
    </row>
    <row r="164" ht="33" customHeight="1" spans="1:19">
      <c r="A164" s="11" t="s">
        <v>17</v>
      </c>
      <c r="B164" s="11" t="s">
        <v>18</v>
      </c>
      <c r="C164" s="12" t="s">
        <v>19</v>
      </c>
      <c r="D164" s="11" t="s">
        <v>225</v>
      </c>
      <c r="E164" s="12" t="s">
        <v>226</v>
      </c>
      <c r="F164" s="12"/>
      <c r="G164" s="13" t="s">
        <v>20</v>
      </c>
      <c r="H164" s="14">
        <v>1</v>
      </c>
      <c r="I164" s="14">
        <f t="shared" si="2"/>
        <v>67268920</v>
      </c>
      <c r="J164" s="14">
        <v>0</v>
      </c>
      <c r="K164" s="14">
        <v>67268920</v>
      </c>
      <c r="L164" s="14">
        <v>0</v>
      </c>
      <c r="M164" s="14">
        <v>0</v>
      </c>
      <c r="N164" s="14">
        <v>0</v>
      </c>
      <c r="O164" s="14">
        <v>0</v>
      </c>
      <c r="P164" s="14"/>
      <c r="Q164" s="14">
        <v>0</v>
      </c>
      <c r="R164" s="14">
        <v>0</v>
      </c>
      <c r="S164" s="14">
        <v>0</v>
      </c>
    </row>
    <row r="165" ht="28.5" customHeight="1" spans="1:19">
      <c r="A165" s="11" t="s">
        <v>17</v>
      </c>
      <c r="B165" s="11" t="s">
        <v>18</v>
      </c>
      <c r="C165" s="12" t="s">
        <v>19</v>
      </c>
      <c r="D165" s="11" t="s">
        <v>225</v>
      </c>
      <c r="E165" s="12" t="s">
        <v>226</v>
      </c>
      <c r="F165" s="12"/>
      <c r="G165" s="13" t="s">
        <v>21</v>
      </c>
      <c r="H165" s="14">
        <v>1</v>
      </c>
      <c r="I165" s="14">
        <f t="shared" si="2"/>
        <v>139800000</v>
      </c>
      <c r="J165" s="14">
        <v>0</v>
      </c>
      <c r="K165" s="14">
        <v>139800000</v>
      </c>
      <c r="L165" s="14">
        <v>0</v>
      </c>
      <c r="M165" s="14">
        <v>0</v>
      </c>
      <c r="N165" s="14">
        <v>0</v>
      </c>
      <c r="O165" s="14">
        <v>0</v>
      </c>
      <c r="P165" s="14"/>
      <c r="Q165" s="14">
        <v>0</v>
      </c>
      <c r="R165" s="14">
        <v>0</v>
      </c>
      <c r="S165" s="14">
        <v>0</v>
      </c>
    </row>
    <row r="166" ht="23.25" customHeight="1" spans="1:19">
      <c r="A166" s="11" t="s">
        <v>17</v>
      </c>
      <c r="B166" s="11" t="s">
        <v>18</v>
      </c>
      <c r="C166" s="12" t="s">
        <v>19</v>
      </c>
      <c r="D166" s="11" t="s">
        <v>225</v>
      </c>
      <c r="E166" s="12" t="s">
        <v>226</v>
      </c>
      <c r="F166" s="12"/>
      <c r="G166" s="13" t="s">
        <v>295</v>
      </c>
      <c r="H166" s="14">
        <v>1</v>
      </c>
      <c r="I166" s="14">
        <f t="shared" si="2"/>
        <v>139800000</v>
      </c>
      <c r="J166" s="14">
        <v>0</v>
      </c>
      <c r="K166" s="14">
        <v>139800000</v>
      </c>
      <c r="L166" s="14">
        <v>0</v>
      </c>
      <c r="M166" s="14">
        <v>0</v>
      </c>
      <c r="N166" s="14">
        <v>0</v>
      </c>
      <c r="O166" s="14">
        <v>0</v>
      </c>
      <c r="P166" s="14"/>
      <c r="Q166" s="14">
        <v>0</v>
      </c>
      <c r="R166" s="14">
        <v>0</v>
      </c>
      <c r="S166" s="14">
        <v>0</v>
      </c>
    </row>
    <row r="167" ht="28.5" customHeight="1" spans="1:19">
      <c r="A167" s="11" t="s">
        <v>17</v>
      </c>
      <c r="B167" s="11" t="s">
        <v>18</v>
      </c>
      <c r="C167" s="12" t="s">
        <v>19</v>
      </c>
      <c r="D167" s="11" t="s">
        <v>270</v>
      </c>
      <c r="E167" s="12" t="s">
        <v>271</v>
      </c>
      <c r="F167" s="12"/>
      <c r="G167" s="13" t="s">
        <v>20</v>
      </c>
      <c r="H167" s="14">
        <v>1236</v>
      </c>
      <c r="I167" s="14">
        <f t="shared" si="2"/>
        <v>76027000</v>
      </c>
      <c r="J167" s="14">
        <v>0</v>
      </c>
      <c r="K167" s="14">
        <v>76027000</v>
      </c>
      <c r="L167" s="14">
        <v>0</v>
      </c>
      <c r="M167" s="14">
        <v>0</v>
      </c>
      <c r="N167" s="14">
        <v>0</v>
      </c>
      <c r="O167" s="14">
        <v>0</v>
      </c>
      <c r="P167" s="14"/>
      <c r="Q167" s="14">
        <v>0</v>
      </c>
      <c r="R167" s="14">
        <v>0</v>
      </c>
      <c r="S167" s="14">
        <v>0</v>
      </c>
    </row>
    <row r="168" ht="31.5" customHeight="1" spans="1:19">
      <c r="A168" s="11" t="s">
        <v>17</v>
      </c>
      <c r="B168" s="11" t="s">
        <v>18</v>
      </c>
      <c r="C168" s="12" t="s">
        <v>19</v>
      </c>
      <c r="D168" s="11" t="s">
        <v>270</v>
      </c>
      <c r="E168" s="12" t="s">
        <v>271</v>
      </c>
      <c r="F168" s="12"/>
      <c r="G168" s="13" t="s">
        <v>21</v>
      </c>
      <c r="H168" s="14">
        <v>1236</v>
      </c>
      <c r="I168" s="14">
        <f t="shared" si="2"/>
        <v>76027000</v>
      </c>
      <c r="J168" s="14">
        <v>0</v>
      </c>
      <c r="K168" s="14">
        <v>76027000</v>
      </c>
      <c r="L168" s="14">
        <v>0</v>
      </c>
      <c r="M168" s="14">
        <v>0</v>
      </c>
      <c r="N168" s="14">
        <v>0</v>
      </c>
      <c r="O168" s="14">
        <v>0</v>
      </c>
      <c r="P168" s="14"/>
      <c r="Q168" s="14">
        <v>0</v>
      </c>
      <c r="R168" s="14">
        <v>0</v>
      </c>
      <c r="S168" s="14">
        <v>0</v>
      </c>
    </row>
    <row r="169" ht="32.25" customHeight="1" spans="1:19">
      <c r="A169" s="11" t="s">
        <v>17</v>
      </c>
      <c r="B169" s="11" t="s">
        <v>18</v>
      </c>
      <c r="C169" s="12" t="s">
        <v>19</v>
      </c>
      <c r="D169" s="11" t="s">
        <v>270</v>
      </c>
      <c r="E169" s="12" t="s">
        <v>271</v>
      </c>
      <c r="F169" s="12"/>
      <c r="G169" s="13" t="s">
        <v>295</v>
      </c>
      <c r="H169" s="14">
        <v>1273</v>
      </c>
      <c r="I169" s="14">
        <f t="shared" si="2"/>
        <v>78316760</v>
      </c>
      <c r="J169" s="14">
        <v>0</v>
      </c>
      <c r="K169" s="14">
        <v>78316760</v>
      </c>
      <c r="L169" s="14">
        <v>0</v>
      </c>
      <c r="M169" s="14">
        <v>0</v>
      </c>
      <c r="N169" s="14">
        <v>0</v>
      </c>
      <c r="O169" s="14">
        <v>0</v>
      </c>
      <c r="P169" s="14"/>
      <c r="Q169" s="14">
        <v>0</v>
      </c>
      <c r="R169" s="14">
        <v>0</v>
      </c>
      <c r="S169" s="14">
        <v>0</v>
      </c>
    </row>
    <row r="170" ht="23.25" customHeight="1" spans="1:19">
      <c r="A170" s="11" t="s">
        <v>17</v>
      </c>
      <c r="B170" s="11" t="s">
        <v>18</v>
      </c>
      <c r="C170" s="12" t="s">
        <v>19</v>
      </c>
      <c r="D170" s="11" t="s">
        <v>235</v>
      </c>
      <c r="E170" s="12" t="s">
        <v>236</v>
      </c>
      <c r="F170" s="12"/>
      <c r="G170" s="13" t="s">
        <v>20</v>
      </c>
      <c r="H170" s="14">
        <v>1</v>
      </c>
      <c r="I170" s="14">
        <f t="shared" si="2"/>
        <v>30157500</v>
      </c>
      <c r="J170" s="14">
        <v>0</v>
      </c>
      <c r="K170" s="14">
        <v>30157500</v>
      </c>
      <c r="L170" s="14">
        <v>0</v>
      </c>
      <c r="M170" s="14">
        <v>0</v>
      </c>
      <c r="N170" s="14">
        <v>0</v>
      </c>
      <c r="O170" s="14">
        <v>0</v>
      </c>
      <c r="P170" s="14"/>
      <c r="Q170" s="14">
        <v>0</v>
      </c>
      <c r="R170" s="14">
        <v>0</v>
      </c>
      <c r="S170" s="14">
        <v>0</v>
      </c>
    </row>
    <row r="171" ht="23.25" customHeight="1" spans="1:19">
      <c r="A171" s="11" t="s">
        <v>17</v>
      </c>
      <c r="B171" s="11" t="s">
        <v>18</v>
      </c>
      <c r="C171" s="12" t="s">
        <v>19</v>
      </c>
      <c r="D171" s="11" t="s">
        <v>235</v>
      </c>
      <c r="E171" s="12" t="s">
        <v>236</v>
      </c>
      <c r="F171" s="12"/>
      <c r="G171" s="13" t="s">
        <v>21</v>
      </c>
      <c r="H171" s="14">
        <v>1</v>
      </c>
      <c r="I171" s="14">
        <f t="shared" si="2"/>
        <v>75393</v>
      </c>
      <c r="J171" s="14">
        <v>0</v>
      </c>
      <c r="K171" s="14">
        <v>75393</v>
      </c>
      <c r="L171" s="14">
        <v>0</v>
      </c>
      <c r="M171" s="14">
        <v>0</v>
      </c>
      <c r="N171" s="14">
        <v>0</v>
      </c>
      <c r="O171" s="14">
        <v>0</v>
      </c>
      <c r="P171" s="14"/>
      <c r="Q171" s="14">
        <v>0</v>
      </c>
      <c r="R171" s="14">
        <v>0</v>
      </c>
      <c r="S171" s="14">
        <v>0</v>
      </c>
    </row>
    <row r="172" ht="23.25" customHeight="1" spans="1:19">
      <c r="A172" s="11" t="s">
        <v>17</v>
      </c>
      <c r="B172" s="11" t="s">
        <v>18</v>
      </c>
      <c r="C172" s="12" t="s">
        <v>19</v>
      </c>
      <c r="D172" s="11" t="s">
        <v>235</v>
      </c>
      <c r="E172" s="12" t="s">
        <v>236</v>
      </c>
      <c r="F172" s="12"/>
      <c r="G172" s="13" t="s">
        <v>295</v>
      </c>
      <c r="H172" s="14">
        <v>0</v>
      </c>
      <c r="I172" s="14">
        <f t="shared" si="2"/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/>
      <c r="Q172" s="14">
        <v>0</v>
      </c>
      <c r="R172" s="14">
        <v>0</v>
      </c>
      <c r="S172" s="14">
        <v>0</v>
      </c>
    </row>
    <row r="173" ht="46.5" customHeight="1" spans="1:19">
      <c r="A173" s="11" t="s">
        <v>17</v>
      </c>
      <c r="B173" s="11" t="s">
        <v>18</v>
      </c>
      <c r="C173" s="12" t="s">
        <v>19</v>
      </c>
      <c r="D173" s="11" t="s">
        <v>237</v>
      </c>
      <c r="E173" s="12" t="s">
        <v>381</v>
      </c>
      <c r="F173" s="12"/>
      <c r="G173" s="13" t="s">
        <v>20</v>
      </c>
      <c r="H173" s="14">
        <v>3</v>
      </c>
      <c r="I173" s="14">
        <f t="shared" si="2"/>
        <v>5000000</v>
      </c>
      <c r="J173" s="14">
        <v>0</v>
      </c>
      <c r="K173" s="14">
        <v>5000000</v>
      </c>
      <c r="L173" s="14">
        <v>0</v>
      </c>
      <c r="M173" s="14">
        <v>0</v>
      </c>
      <c r="N173" s="14">
        <v>0</v>
      </c>
      <c r="O173" s="14">
        <v>0</v>
      </c>
      <c r="P173" s="14"/>
      <c r="Q173" s="14">
        <v>0</v>
      </c>
      <c r="R173" s="14">
        <v>0</v>
      </c>
      <c r="S173" s="14">
        <v>0</v>
      </c>
    </row>
    <row r="174" ht="46.5" customHeight="1" spans="1:19">
      <c r="A174" s="11" t="s">
        <v>17</v>
      </c>
      <c r="B174" s="11" t="s">
        <v>18</v>
      </c>
      <c r="C174" s="12" t="s">
        <v>19</v>
      </c>
      <c r="D174" s="11" t="s">
        <v>237</v>
      </c>
      <c r="E174" s="12" t="s">
        <v>381</v>
      </c>
      <c r="F174" s="12"/>
      <c r="G174" s="13" t="s">
        <v>21</v>
      </c>
      <c r="H174" s="14">
        <v>3</v>
      </c>
      <c r="I174" s="14">
        <f t="shared" si="2"/>
        <v>5000000</v>
      </c>
      <c r="J174" s="14">
        <v>0</v>
      </c>
      <c r="K174" s="14">
        <v>5000000</v>
      </c>
      <c r="L174" s="14">
        <v>0</v>
      </c>
      <c r="M174" s="14">
        <v>0</v>
      </c>
      <c r="N174" s="14">
        <v>0</v>
      </c>
      <c r="O174" s="14">
        <v>0</v>
      </c>
      <c r="P174" s="14"/>
      <c r="Q174" s="14">
        <v>0</v>
      </c>
      <c r="R174" s="14">
        <v>0</v>
      </c>
      <c r="S174" s="14">
        <v>0</v>
      </c>
    </row>
    <row r="175" ht="48.75" customHeight="1" spans="1:19">
      <c r="A175" s="11" t="s">
        <v>17</v>
      </c>
      <c r="B175" s="11" t="s">
        <v>18</v>
      </c>
      <c r="C175" s="12" t="s">
        <v>19</v>
      </c>
      <c r="D175" s="11" t="s">
        <v>237</v>
      </c>
      <c r="E175" s="12" t="s">
        <v>381</v>
      </c>
      <c r="F175" s="12"/>
      <c r="G175" s="13" t="s">
        <v>295</v>
      </c>
      <c r="H175" s="14">
        <v>3</v>
      </c>
      <c r="I175" s="14">
        <f t="shared" si="2"/>
        <v>5000000</v>
      </c>
      <c r="J175" s="14">
        <v>0</v>
      </c>
      <c r="K175" s="14">
        <v>5000000</v>
      </c>
      <c r="L175" s="14">
        <v>0</v>
      </c>
      <c r="M175" s="14">
        <v>0</v>
      </c>
      <c r="N175" s="14">
        <v>0</v>
      </c>
      <c r="O175" s="14">
        <v>0</v>
      </c>
      <c r="P175" s="14"/>
      <c r="Q175" s="14">
        <v>0</v>
      </c>
      <c r="R175" s="14">
        <v>0</v>
      </c>
      <c r="S175" s="14">
        <v>0</v>
      </c>
    </row>
    <row r="176" ht="48.75" customHeight="1" spans="1:19">
      <c r="A176" s="11" t="s">
        <v>17</v>
      </c>
      <c r="B176" s="11" t="s">
        <v>18</v>
      </c>
      <c r="C176" s="12" t="s">
        <v>19</v>
      </c>
      <c r="D176" s="26" t="s">
        <v>233</v>
      </c>
      <c r="E176" s="21" t="s">
        <v>255</v>
      </c>
      <c r="F176" s="12"/>
      <c r="G176" s="13" t="s">
        <v>20</v>
      </c>
      <c r="H176" s="14">
        <v>0</v>
      </c>
      <c r="I176" s="14">
        <f t="shared" si="2"/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/>
      <c r="Q176" s="14">
        <v>0</v>
      </c>
      <c r="R176" s="14">
        <v>0</v>
      </c>
      <c r="S176" s="14">
        <v>0</v>
      </c>
    </row>
    <row r="177" ht="48.75" customHeight="1" spans="1:19">
      <c r="A177" s="11" t="s">
        <v>17</v>
      </c>
      <c r="B177" s="11" t="s">
        <v>18</v>
      </c>
      <c r="C177" s="12" t="s">
        <v>19</v>
      </c>
      <c r="D177" s="26" t="s">
        <v>233</v>
      </c>
      <c r="E177" s="21" t="s">
        <v>255</v>
      </c>
      <c r="F177" s="12"/>
      <c r="G177" s="13" t="s">
        <v>21</v>
      </c>
      <c r="H177" s="14">
        <v>1</v>
      </c>
      <c r="I177" s="14">
        <f t="shared" si="2"/>
        <v>26700000</v>
      </c>
      <c r="J177" s="14">
        <v>0</v>
      </c>
      <c r="K177" s="14">
        <v>26700000</v>
      </c>
      <c r="L177" s="14">
        <v>0</v>
      </c>
      <c r="M177" s="14">
        <v>0</v>
      </c>
      <c r="N177" s="14">
        <v>0</v>
      </c>
      <c r="O177" s="14">
        <v>0</v>
      </c>
      <c r="P177" s="14"/>
      <c r="Q177" s="14">
        <v>0</v>
      </c>
      <c r="R177" s="14">
        <v>0</v>
      </c>
      <c r="S177" s="14">
        <v>0</v>
      </c>
    </row>
    <row r="178" ht="48.75" customHeight="1" spans="1:19">
      <c r="A178" s="11" t="s">
        <v>17</v>
      </c>
      <c r="B178" s="11" t="s">
        <v>18</v>
      </c>
      <c r="C178" s="12" t="s">
        <v>19</v>
      </c>
      <c r="D178" s="26" t="s">
        <v>233</v>
      </c>
      <c r="E178" s="21" t="s">
        <v>255</v>
      </c>
      <c r="F178" s="12"/>
      <c r="G178" s="13" t="s">
        <v>295</v>
      </c>
      <c r="H178" s="14">
        <v>1</v>
      </c>
      <c r="I178" s="14">
        <f t="shared" si="2"/>
        <v>26402844</v>
      </c>
      <c r="J178" s="14">
        <v>0</v>
      </c>
      <c r="K178" s="14">
        <v>26402844</v>
      </c>
      <c r="L178" s="14">
        <v>0</v>
      </c>
      <c r="M178" s="14">
        <v>0</v>
      </c>
      <c r="N178" s="14">
        <v>0</v>
      </c>
      <c r="O178" s="14">
        <v>0</v>
      </c>
      <c r="P178" s="14"/>
      <c r="Q178" s="14">
        <v>0</v>
      </c>
      <c r="R178" s="14">
        <v>0</v>
      </c>
      <c r="S178" s="14">
        <v>0</v>
      </c>
    </row>
    <row r="179" ht="23.25" customHeight="1" spans="1:19">
      <c r="A179" s="11" t="s">
        <v>17</v>
      </c>
      <c r="B179" s="11" t="s">
        <v>18</v>
      </c>
      <c r="C179" s="12" t="s">
        <v>19</v>
      </c>
      <c r="D179" s="11" t="s">
        <v>241</v>
      </c>
      <c r="E179" s="12" t="s">
        <v>242</v>
      </c>
      <c r="F179" s="12"/>
      <c r="G179" s="13" t="s">
        <v>20</v>
      </c>
      <c r="H179" s="14">
        <v>36</v>
      </c>
      <c r="I179" s="14">
        <f t="shared" si="2"/>
        <v>40000000</v>
      </c>
      <c r="J179" s="14">
        <v>0</v>
      </c>
      <c r="K179" s="14">
        <v>40000000</v>
      </c>
      <c r="L179" s="14">
        <v>0</v>
      </c>
      <c r="M179" s="14">
        <v>0</v>
      </c>
      <c r="N179" s="14">
        <v>0</v>
      </c>
      <c r="O179" s="14">
        <v>0</v>
      </c>
      <c r="P179" s="14"/>
      <c r="Q179" s="14">
        <v>0</v>
      </c>
      <c r="R179" s="14">
        <v>0</v>
      </c>
      <c r="S179" s="14">
        <v>0</v>
      </c>
    </row>
    <row r="180" ht="23.25" customHeight="1" spans="1:19">
      <c r="A180" s="11" t="s">
        <v>17</v>
      </c>
      <c r="B180" s="11" t="s">
        <v>18</v>
      </c>
      <c r="C180" s="12" t="s">
        <v>19</v>
      </c>
      <c r="D180" s="11" t="s">
        <v>241</v>
      </c>
      <c r="E180" s="12" t="s">
        <v>242</v>
      </c>
      <c r="F180" s="12"/>
      <c r="G180" s="13" t="s">
        <v>21</v>
      </c>
      <c r="H180" s="14">
        <v>309</v>
      </c>
      <c r="I180" s="14">
        <f t="shared" si="2"/>
        <v>343919250</v>
      </c>
      <c r="J180" s="14">
        <v>0</v>
      </c>
      <c r="K180" s="14">
        <v>343919250</v>
      </c>
      <c r="L180" s="14">
        <v>0</v>
      </c>
      <c r="M180" s="14">
        <v>0</v>
      </c>
      <c r="N180" s="14">
        <v>0</v>
      </c>
      <c r="O180" s="14">
        <v>0</v>
      </c>
      <c r="P180" s="14"/>
      <c r="Q180" s="14">
        <v>0</v>
      </c>
      <c r="R180" s="14">
        <v>0</v>
      </c>
      <c r="S180" s="14">
        <v>0</v>
      </c>
    </row>
    <row r="181" ht="23.25" customHeight="1" spans="1:19">
      <c r="A181" s="11" t="s">
        <v>17</v>
      </c>
      <c r="B181" s="11" t="s">
        <v>18</v>
      </c>
      <c r="C181" s="12" t="s">
        <v>19</v>
      </c>
      <c r="D181" s="11" t="s">
        <v>241</v>
      </c>
      <c r="E181" s="12" t="s">
        <v>242</v>
      </c>
      <c r="F181" s="12"/>
      <c r="G181" s="13" t="s">
        <v>295</v>
      </c>
      <c r="H181" s="14">
        <v>309</v>
      </c>
      <c r="I181" s="14">
        <f t="shared" si="2"/>
        <v>341134800</v>
      </c>
      <c r="J181" s="14">
        <v>0</v>
      </c>
      <c r="K181" s="14">
        <v>341134800</v>
      </c>
      <c r="L181" s="14">
        <v>0</v>
      </c>
      <c r="M181" s="14">
        <v>0</v>
      </c>
      <c r="N181" s="14">
        <v>0</v>
      </c>
      <c r="O181" s="14">
        <v>0</v>
      </c>
      <c r="P181" s="14"/>
      <c r="Q181" s="14">
        <v>0</v>
      </c>
      <c r="R181" s="14">
        <v>0</v>
      </c>
      <c r="S181" s="14">
        <v>0</v>
      </c>
    </row>
    <row r="182" ht="34.5" customHeight="1" spans="1:19">
      <c r="A182" s="11" t="s">
        <v>17</v>
      </c>
      <c r="B182" s="11" t="s">
        <v>18</v>
      </c>
      <c r="C182" s="12" t="s">
        <v>19</v>
      </c>
      <c r="D182" s="11" t="s">
        <v>247</v>
      </c>
      <c r="E182" s="12" t="s">
        <v>248</v>
      </c>
      <c r="F182" s="12"/>
      <c r="G182" s="13" t="s">
        <v>20</v>
      </c>
      <c r="H182" s="14">
        <v>9</v>
      </c>
      <c r="I182" s="14">
        <f t="shared" si="2"/>
        <v>9000000</v>
      </c>
      <c r="J182" s="14">
        <v>0</v>
      </c>
      <c r="K182" s="14">
        <v>9000000</v>
      </c>
      <c r="L182" s="14">
        <v>0</v>
      </c>
      <c r="M182" s="14">
        <v>0</v>
      </c>
      <c r="N182" s="14">
        <v>0</v>
      </c>
      <c r="O182" s="14">
        <v>0</v>
      </c>
      <c r="P182" s="14"/>
      <c r="Q182" s="14">
        <v>0</v>
      </c>
      <c r="R182" s="14">
        <v>0</v>
      </c>
      <c r="S182" s="14">
        <v>0</v>
      </c>
    </row>
    <row r="183" ht="36" customHeight="1" spans="1:19">
      <c r="A183" s="11" t="s">
        <v>17</v>
      </c>
      <c r="B183" s="11" t="s">
        <v>18</v>
      </c>
      <c r="C183" s="12" t="s">
        <v>19</v>
      </c>
      <c r="D183" s="11" t="s">
        <v>247</v>
      </c>
      <c r="E183" s="12" t="s">
        <v>248</v>
      </c>
      <c r="F183" s="12"/>
      <c r="G183" s="13" t="s">
        <v>21</v>
      </c>
      <c r="H183" s="14">
        <v>8</v>
      </c>
      <c r="I183" s="14">
        <f t="shared" si="2"/>
        <v>7800000</v>
      </c>
      <c r="J183" s="14">
        <v>0</v>
      </c>
      <c r="K183" s="14">
        <v>7800000</v>
      </c>
      <c r="L183" s="14">
        <v>0</v>
      </c>
      <c r="M183" s="14">
        <v>0</v>
      </c>
      <c r="N183" s="14">
        <v>0</v>
      </c>
      <c r="O183" s="14">
        <v>0</v>
      </c>
      <c r="P183" s="14"/>
      <c r="Q183" s="14">
        <v>0</v>
      </c>
      <c r="R183" s="14">
        <v>0</v>
      </c>
      <c r="S183" s="14">
        <v>0</v>
      </c>
    </row>
    <row r="184" ht="32.25" customHeight="1" spans="1:19">
      <c r="A184" s="11" t="s">
        <v>17</v>
      </c>
      <c r="B184" s="11" t="s">
        <v>18</v>
      </c>
      <c r="C184" s="12" t="s">
        <v>19</v>
      </c>
      <c r="D184" s="11" t="s">
        <v>247</v>
      </c>
      <c r="E184" s="12" t="s">
        <v>248</v>
      </c>
      <c r="F184" s="12"/>
      <c r="G184" s="13" t="s">
        <v>295</v>
      </c>
      <c r="H184" s="14">
        <v>8</v>
      </c>
      <c r="I184" s="14">
        <f t="shared" si="2"/>
        <v>7800000</v>
      </c>
      <c r="J184" s="14">
        <v>0</v>
      </c>
      <c r="K184" s="14">
        <v>7800000</v>
      </c>
      <c r="L184" s="14">
        <v>0</v>
      </c>
      <c r="M184" s="14">
        <v>0</v>
      </c>
      <c r="N184" s="14">
        <v>0</v>
      </c>
      <c r="O184" s="14">
        <v>0</v>
      </c>
      <c r="P184" s="14"/>
      <c r="Q184" s="14">
        <v>0</v>
      </c>
      <c r="R184" s="14">
        <v>0</v>
      </c>
      <c r="S184" s="14">
        <v>0</v>
      </c>
    </row>
    <row r="185" ht="33.75" customHeight="1" spans="1:19">
      <c r="A185" s="11" t="s">
        <v>17</v>
      </c>
      <c r="B185" s="11" t="s">
        <v>18</v>
      </c>
      <c r="C185" s="12" t="s">
        <v>19</v>
      </c>
      <c r="D185" s="11" t="s">
        <v>249</v>
      </c>
      <c r="E185" s="12" t="s">
        <v>384</v>
      </c>
      <c r="F185" s="12"/>
      <c r="G185" s="13" t="s">
        <v>20</v>
      </c>
      <c r="H185" s="14">
        <v>20</v>
      </c>
      <c r="I185" s="14">
        <f t="shared" si="2"/>
        <v>20000000</v>
      </c>
      <c r="J185" s="14">
        <v>0</v>
      </c>
      <c r="K185" s="14">
        <v>20000000</v>
      </c>
      <c r="L185" s="14">
        <v>0</v>
      </c>
      <c r="M185" s="14">
        <v>0</v>
      </c>
      <c r="N185" s="14">
        <v>0</v>
      </c>
      <c r="O185" s="14">
        <v>0</v>
      </c>
      <c r="P185" s="14"/>
      <c r="Q185" s="14">
        <v>0</v>
      </c>
      <c r="R185" s="14">
        <v>0</v>
      </c>
      <c r="S185" s="14">
        <v>0</v>
      </c>
    </row>
    <row r="186" ht="44.25" customHeight="1" spans="1:19">
      <c r="A186" s="11" t="s">
        <v>17</v>
      </c>
      <c r="B186" s="11" t="s">
        <v>18</v>
      </c>
      <c r="C186" s="12" t="s">
        <v>19</v>
      </c>
      <c r="D186" s="11" t="s">
        <v>249</v>
      </c>
      <c r="E186" s="12" t="s">
        <v>384</v>
      </c>
      <c r="F186" s="12"/>
      <c r="G186" s="13" t="s">
        <v>21</v>
      </c>
      <c r="H186" s="14">
        <v>28</v>
      </c>
      <c r="I186" s="14">
        <f t="shared" si="2"/>
        <v>28672470</v>
      </c>
      <c r="J186" s="14">
        <v>0</v>
      </c>
      <c r="K186" s="14">
        <v>28672470</v>
      </c>
      <c r="L186" s="14">
        <v>0</v>
      </c>
      <c r="M186" s="14">
        <v>0</v>
      </c>
      <c r="N186" s="14">
        <v>0</v>
      </c>
      <c r="O186" s="14">
        <v>0</v>
      </c>
      <c r="P186" s="14"/>
      <c r="Q186" s="14">
        <v>0</v>
      </c>
      <c r="R186" s="14">
        <v>0</v>
      </c>
      <c r="S186" s="14">
        <v>0</v>
      </c>
    </row>
    <row r="187" ht="39.75" customHeight="1" spans="1:19">
      <c r="A187" s="11" t="s">
        <v>17</v>
      </c>
      <c r="B187" s="11" t="s">
        <v>18</v>
      </c>
      <c r="C187" s="12" t="s">
        <v>19</v>
      </c>
      <c r="D187" s="11" t="s">
        <v>249</v>
      </c>
      <c r="E187" s="12" t="s">
        <v>384</v>
      </c>
      <c r="F187" s="12"/>
      <c r="G187" s="13" t="s">
        <v>295</v>
      </c>
      <c r="H187" s="14">
        <v>28</v>
      </c>
      <c r="I187" s="14">
        <f t="shared" si="2"/>
        <v>28231645</v>
      </c>
      <c r="J187" s="14">
        <v>0</v>
      </c>
      <c r="K187" s="14">
        <v>28231645</v>
      </c>
      <c r="L187" s="14">
        <v>0</v>
      </c>
      <c r="M187" s="14">
        <v>0</v>
      </c>
      <c r="N187" s="14">
        <v>0</v>
      </c>
      <c r="O187" s="14">
        <v>0</v>
      </c>
      <c r="P187" s="14"/>
      <c r="Q187" s="14">
        <v>0</v>
      </c>
      <c r="R187" s="14">
        <v>0</v>
      </c>
      <c r="S187" s="14">
        <v>0</v>
      </c>
    </row>
    <row r="188" ht="33.75" customHeight="1" spans="1:19">
      <c r="A188" s="11" t="s">
        <v>17</v>
      </c>
      <c r="B188" s="11" t="s">
        <v>18</v>
      </c>
      <c r="C188" s="12" t="s">
        <v>19</v>
      </c>
      <c r="D188" s="20" t="s">
        <v>243</v>
      </c>
      <c r="E188" s="21" t="s">
        <v>383</v>
      </c>
      <c r="F188" s="16"/>
      <c r="G188" s="17" t="s">
        <v>20</v>
      </c>
      <c r="H188" s="14">
        <v>0</v>
      </c>
      <c r="I188" s="14">
        <f t="shared" si="2"/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/>
      <c r="Q188" s="14">
        <v>0</v>
      </c>
      <c r="R188" s="14">
        <v>0</v>
      </c>
      <c r="S188" s="14">
        <v>0</v>
      </c>
    </row>
    <row r="189" ht="33.75" customHeight="1" spans="1:19">
      <c r="A189" s="11" t="s">
        <v>17</v>
      </c>
      <c r="B189" s="11" t="s">
        <v>18</v>
      </c>
      <c r="C189" s="12" t="s">
        <v>19</v>
      </c>
      <c r="D189" s="20" t="s">
        <v>243</v>
      </c>
      <c r="E189" s="21" t="s">
        <v>383</v>
      </c>
      <c r="F189" s="16"/>
      <c r="G189" s="17" t="s">
        <v>21</v>
      </c>
      <c r="H189" s="14">
        <v>440</v>
      </c>
      <c r="I189" s="14">
        <f t="shared" si="2"/>
        <v>19362177</v>
      </c>
      <c r="J189" s="14">
        <v>0</v>
      </c>
      <c r="K189" s="14">
        <v>19362177</v>
      </c>
      <c r="L189" s="14">
        <v>0</v>
      </c>
      <c r="M189" s="14">
        <v>0</v>
      </c>
      <c r="N189" s="14">
        <v>0</v>
      </c>
      <c r="O189" s="14">
        <v>0</v>
      </c>
      <c r="P189" s="14"/>
      <c r="Q189" s="14">
        <v>0</v>
      </c>
      <c r="R189" s="14">
        <v>0</v>
      </c>
      <c r="S189" s="14">
        <v>0</v>
      </c>
    </row>
    <row r="190" ht="33.75" customHeight="1" spans="1:19">
      <c r="A190" s="11" t="s">
        <v>17</v>
      </c>
      <c r="B190" s="11" t="s">
        <v>18</v>
      </c>
      <c r="C190" s="12" t="s">
        <v>19</v>
      </c>
      <c r="D190" s="20" t="s">
        <v>243</v>
      </c>
      <c r="E190" s="21" t="s">
        <v>383</v>
      </c>
      <c r="F190" s="16"/>
      <c r="G190" s="17" t="s">
        <v>295</v>
      </c>
      <c r="H190" s="14">
        <v>440</v>
      </c>
      <c r="I190" s="14">
        <f t="shared" si="2"/>
        <v>19318080</v>
      </c>
      <c r="J190" s="14">
        <v>0</v>
      </c>
      <c r="K190" s="14">
        <v>19318080</v>
      </c>
      <c r="L190" s="14">
        <v>0</v>
      </c>
      <c r="M190" s="14">
        <v>0</v>
      </c>
      <c r="N190" s="14">
        <v>0</v>
      </c>
      <c r="O190" s="14">
        <v>0</v>
      </c>
      <c r="P190" s="14"/>
      <c r="Q190" s="14">
        <v>0</v>
      </c>
      <c r="R190" s="14">
        <v>0</v>
      </c>
      <c r="S190" s="14">
        <v>0</v>
      </c>
    </row>
    <row r="191" ht="18" customHeight="1" spans="1:19">
      <c r="A191" s="27"/>
      <c r="B191" s="27"/>
      <c r="C191" s="28"/>
      <c r="D191" s="27"/>
      <c r="E191" s="28" t="s">
        <v>599</v>
      </c>
      <c r="F191" s="28"/>
      <c r="G191" s="29" t="s">
        <v>20</v>
      </c>
      <c r="H191" s="30"/>
      <c r="I191" s="31">
        <v>25257139000</v>
      </c>
      <c r="J191" s="31">
        <v>700000</v>
      </c>
      <c r="K191" s="31">
        <v>2393427000</v>
      </c>
      <c r="L191" s="31">
        <v>15294449000</v>
      </c>
      <c r="M191" s="31">
        <v>2508370000</v>
      </c>
      <c r="N191" s="31">
        <v>4350193000</v>
      </c>
      <c r="O191" s="31">
        <v>0</v>
      </c>
      <c r="P191" s="31"/>
      <c r="Q191" s="31">
        <v>0</v>
      </c>
      <c r="R191" s="31">
        <v>10000000</v>
      </c>
      <c r="S191" s="31">
        <v>700000000</v>
      </c>
    </row>
    <row r="192" ht="23.25" customHeight="1" spans="1:19">
      <c r="A192" s="27"/>
      <c r="B192" s="27"/>
      <c r="C192" s="28"/>
      <c r="D192" s="27"/>
      <c r="E192" s="28" t="s">
        <v>599</v>
      </c>
      <c r="F192" s="28"/>
      <c r="G192" s="29" t="s">
        <v>21</v>
      </c>
      <c r="H192" s="30"/>
      <c r="I192" s="31">
        <f t="shared" ref="I192:N193" si="3">I12+I15+I18+I21+I24+I27+I30+I33+I36+I39+I42+I45+I189+I177+I48+I51+I54+I57+I60+I63+I66+I69+I72+I78+I81+I87+I93+I96+I99+I102+I105+I108+I114+I117+I120+I123+I126+I129+I132+I135+I138+I144+I147+I150+I153+I156+I159+I162+I165+I168+I171+I174+I180+I183+I186+I141+I111+I75+I90</f>
        <v>24980556825</v>
      </c>
      <c r="J192" s="31">
        <f t="shared" si="3"/>
        <v>4390000</v>
      </c>
      <c r="K192" s="31">
        <f t="shared" si="3"/>
        <v>1199674000</v>
      </c>
      <c r="L192" s="31">
        <f t="shared" si="3"/>
        <v>16073258100</v>
      </c>
      <c r="M192" s="31">
        <f t="shared" si="3"/>
        <v>2587844000</v>
      </c>
      <c r="N192" s="31">
        <f t="shared" si="3"/>
        <v>4268493000</v>
      </c>
      <c r="O192" s="31">
        <v>0</v>
      </c>
      <c r="P192" s="31"/>
      <c r="Q192" s="31">
        <v>0</v>
      </c>
      <c r="R192" s="31">
        <f t="shared" ref="R192:S192" si="4">R12+R15+R18+R21+R24+R27+R30+R33+R36+R39+R42+R45+R189+R177+R48+R51+R54+R57+R60+R63+R66+R69+R72+R78+R81+R87+R93+R96+R99+R102+R105+R108+R114+R117+R120+R123+R126+R129+R132+R135+R138+R144+R147+R150+R153+R156+R159+R162+R165+R168+R171+R174+R180+R183+R186+R141+R111+R75+R90</f>
        <v>6500000</v>
      </c>
      <c r="S192" s="31">
        <f t="shared" si="4"/>
        <v>840397725</v>
      </c>
    </row>
    <row r="193" ht="23.25" customHeight="1" spans="1:19">
      <c r="A193" s="27"/>
      <c r="B193" s="27"/>
      <c r="C193" s="28"/>
      <c r="D193" s="27"/>
      <c r="E193" s="28" t="s">
        <v>599</v>
      </c>
      <c r="F193" s="28"/>
      <c r="G193" s="29" t="s">
        <v>295</v>
      </c>
      <c r="H193" s="30"/>
      <c r="I193" s="31">
        <f t="shared" si="3"/>
        <v>24946753347</v>
      </c>
      <c r="J193" s="31">
        <f t="shared" si="3"/>
        <v>3812000</v>
      </c>
      <c r="K193" s="31">
        <f t="shared" si="3"/>
        <v>1196437402</v>
      </c>
      <c r="L193" s="31">
        <f t="shared" si="3"/>
        <v>16066032825</v>
      </c>
      <c r="M193" s="31">
        <f t="shared" si="3"/>
        <v>2578850214</v>
      </c>
      <c r="N193" s="31">
        <f t="shared" si="3"/>
        <v>4260565040</v>
      </c>
      <c r="O193" s="31">
        <v>0</v>
      </c>
      <c r="P193" s="31"/>
      <c r="Q193" s="31">
        <v>0</v>
      </c>
      <c r="R193" s="31">
        <f t="shared" ref="R193:S193" si="5">R13+R16+R19+R22+R25+R28+R31+R34+R37+R40+R43+R46+R190+R178+R49+R52+R55+R58+R61+R64+R67+R70+R73+R79+R82+R88+R94+R97+R100+R103+R106+R109+R115+R118+R121+R124+R127+R130+R133+R136+R139+R145+R148+R151+R154+R157+R160+R163+R166+R169+R172+R175+R181+R184+R187+R142+R112+R76+R91</f>
        <v>6371073</v>
      </c>
      <c r="S193" s="31">
        <f t="shared" si="5"/>
        <v>834684793</v>
      </c>
    </row>
    <row r="194" ht="38.25" customHeight="1" spans="1:19">
      <c r="A194" s="11" t="s">
        <v>17</v>
      </c>
      <c r="B194" s="11" t="s">
        <v>18</v>
      </c>
      <c r="C194" s="12" t="s">
        <v>19</v>
      </c>
      <c r="D194" s="11" t="s">
        <v>105</v>
      </c>
      <c r="E194" s="12" t="s">
        <v>106</v>
      </c>
      <c r="F194" s="12"/>
      <c r="G194" s="13" t="s">
        <v>295</v>
      </c>
      <c r="H194" s="32"/>
      <c r="I194" s="14">
        <f t="shared" ref="I194:I196" si="6">J194+K194+L194+M194+N194+O194+Q194+R194+S194</f>
        <v>40450196</v>
      </c>
      <c r="J194" s="14">
        <v>0</v>
      </c>
      <c r="K194" s="14">
        <v>0</v>
      </c>
      <c r="L194" s="14">
        <v>0</v>
      </c>
      <c r="M194" s="14">
        <v>0</v>
      </c>
      <c r="N194" s="14">
        <v>40450196</v>
      </c>
      <c r="O194" s="14">
        <v>0</v>
      </c>
      <c r="P194" s="14"/>
      <c r="Q194" s="14">
        <v>0</v>
      </c>
      <c r="R194" s="14">
        <v>0</v>
      </c>
      <c r="S194" s="14">
        <v>0</v>
      </c>
    </row>
    <row r="195" ht="34.5" customHeight="1" spans="1:19">
      <c r="A195" s="11" t="s">
        <v>17</v>
      </c>
      <c r="B195" s="11" t="s">
        <v>18</v>
      </c>
      <c r="C195" s="12" t="s">
        <v>19</v>
      </c>
      <c r="D195" s="11" t="s">
        <v>115</v>
      </c>
      <c r="E195" s="12" t="s">
        <v>338</v>
      </c>
      <c r="F195" s="12"/>
      <c r="G195" s="13" t="s">
        <v>295</v>
      </c>
      <c r="H195" s="32"/>
      <c r="I195" s="14">
        <f t="shared" si="6"/>
        <v>166370187</v>
      </c>
      <c r="J195" s="14">
        <v>0</v>
      </c>
      <c r="K195" s="14">
        <v>0</v>
      </c>
      <c r="L195" s="14">
        <v>0</v>
      </c>
      <c r="M195" s="14">
        <v>0</v>
      </c>
      <c r="N195" s="14">
        <v>166370187</v>
      </c>
      <c r="O195" s="14">
        <v>0</v>
      </c>
      <c r="P195" s="14"/>
      <c r="Q195" s="14">
        <v>0</v>
      </c>
      <c r="R195" s="14">
        <v>0</v>
      </c>
      <c r="S195" s="14">
        <v>0</v>
      </c>
    </row>
    <row r="196" ht="33.75" customHeight="1" spans="1:19">
      <c r="A196" s="11" t="s">
        <v>17</v>
      </c>
      <c r="B196" s="11" t="s">
        <v>18</v>
      </c>
      <c r="C196" s="12" t="s">
        <v>19</v>
      </c>
      <c r="D196" s="11" t="s">
        <v>275</v>
      </c>
      <c r="E196" s="12" t="s">
        <v>276</v>
      </c>
      <c r="F196" s="12"/>
      <c r="G196" s="13" t="s">
        <v>295</v>
      </c>
      <c r="H196" s="32"/>
      <c r="I196" s="14">
        <f t="shared" si="6"/>
        <v>57365272</v>
      </c>
      <c r="J196" s="14">
        <v>0</v>
      </c>
      <c r="K196" s="14">
        <v>57365272</v>
      </c>
      <c r="L196" s="14">
        <v>0</v>
      </c>
      <c r="M196" s="14">
        <v>0</v>
      </c>
      <c r="N196" s="14">
        <v>0</v>
      </c>
      <c r="O196" s="14">
        <v>0</v>
      </c>
      <c r="P196" s="14"/>
      <c r="Q196" s="14">
        <v>0</v>
      </c>
      <c r="R196" s="14">
        <v>0</v>
      </c>
      <c r="S196" s="14">
        <v>0</v>
      </c>
    </row>
    <row r="197" ht="26.25" customHeight="1" spans="1:19">
      <c r="A197" s="33" t="s">
        <v>600</v>
      </c>
      <c r="B197" s="33"/>
      <c r="C197" s="33"/>
      <c r="D197" s="33"/>
      <c r="E197" s="34" t="s">
        <v>601</v>
      </c>
      <c r="F197" s="34"/>
      <c r="G197" s="35" t="s">
        <v>295</v>
      </c>
      <c r="H197" s="36"/>
      <c r="I197" s="41">
        <f>SUM(I194:I196)</f>
        <v>264185655</v>
      </c>
      <c r="J197" s="41">
        <v>0</v>
      </c>
      <c r="K197" s="41">
        <f>SUM(K194:K196)</f>
        <v>57365272</v>
      </c>
      <c r="L197" s="41">
        <v>0</v>
      </c>
      <c r="M197" s="41">
        <v>0</v>
      </c>
      <c r="N197" s="41">
        <f>SUM(N194:N196)</f>
        <v>206820383</v>
      </c>
      <c r="O197" s="41">
        <v>0</v>
      </c>
      <c r="P197" s="41"/>
      <c r="Q197" s="41">
        <v>0</v>
      </c>
      <c r="R197" s="41">
        <v>0</v>
      </c>
      <c r="S197" s="41">
        <v>0</v>
      </c>
    </row>
    <row r="198" spans="1:19">
      <c r="A198" s="37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>
      <c r="A199" s="37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>
      <c r="A200" s="37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>
      <c r="A201" s="37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1:19">
      <c r="A202" s="3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>
      <c r="A203" s="37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ht="15" customHeight="1" spans="1:19">
      <c r="A204" s="6"/>
      <c r="B204" s="38" t="s">
        <v>29</v>
      </c>
      <c r="C204" s="38"/>
      <c r="D204" s="38"/>
      <c r="E204" s="39" t="s">
        <v>30</v>
      </c>
      <c r="F204" s="40"/>
      <c r="G204" s="40"/>
      <c r="H204" s="40"/>
      <c r="I204" s="42" t="s">
        <v>31</v>
      </c>
      <c r="J204" s="42"/>
      <c r="K204" s="43"/>
      <c r="L204" s="44" t="s">
        <v>30</v>
      </c>
      <c r="M204" s="45"/>
      <c r="N204" s="46"/>
      <c r="O204" s="47"/>
      <c r="P204" s="47"/>
      <c r="Q204" s="47"/>
      <c r="R204" s="47"/>
      <c r="S204" s="54"/>
    </row>
    <row r="205" spans="1:19">
      <c r="A205" s="6"/>
      <c r="B205" s="38"/>
      <c r="C205" s="38"/>
      <c r="D205" s="38"/>
      <c r="E205" s="39" t="s">
        <v>32</v>
      </c>
      <c r="F205" s="39"/>
      <c r="G205" s="39"/>
      <c r="H205" s="39"/>
      <c r="I205" s="48"/>
      <c r="J205" s="48"/>
      <c r="K205" s="49"/>
      <c r="L205" s="44" t="s">
        <v>32</v>
      </c>
      <c r="M205" s="45"/>
      <c r="N205" s="50"/>
      <c r="O205" s="51"/>
      <c r="P205" s="51"/>
      <c r="Q205" s="51"/>
      <c r="R205" s="51"/>
      <c r="S205" s="55"/>
    </row>
    <row r="206" spans="1:19">
      <c r="A206" s="6"/>
      <c r="B206" s="38"/>
      <c r="C206" s="38"/>
      <c r="D206" s="38"/>
      <c r="E206" s="39" t="s">
        <v>33</v>
      </c>
      <c r="F206" s="39"/>
      <c r="G206" s="39"/>
      <c r="H206" s="39"/>
      <c r="I206" s="52"/>
      <c r="J206" s="52"/>
      <c r="K206" s="53"/>
      <c r="L206" s="44" t="s">
        <v>33</v>
      </c>
      <c r="M206" s="45"/>
      <c r="N206" s="50"/>
      <c r="O206" s="51"/>
      <c r="P206" s="51"/>
      <c r="Q206" s="51"/>
      <c r="R206" s="51"/>
      <c r="S206" s="55"/>
    </row>
    <row r="207" spans="1:19">
      <c r="A207" s="37"/>
      <c r="B207" s="3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</sheetData>
  <autoFilter xmlns:etc="http://www.wps.cn/officeDocument/2017/etCustomData" ref="A10:S197" etc:filterBottomFollowUsedRange="0">
    <extLst/>
  </autoFilter>
  <mergeCells count="385">
    <mergeCell ref="A6:S6"/>
    <mergeCell ref="A7:S7"/>
    <mergeCell ref="I8:S8"/>
    <mergeCell ref="O9:P9"/>
    <mergeCell ref="O10:P10"/>
    <mergeCell ref="E11:F11"/>
    <mergeCell ref="O11:P11"/>
    <mergeCell ref="E12:F12"/>
    <mergeCell ref="O12:P12"/>
    <mergeCell ref="E13:F13"/>
    <mergeCell ref="O13:P13"/>
    <mergeCell ref="E14:F14"/>
    <mergeCell ref="O14:P14"/>
    <mergeCell ref="E15:F15"/>
    <mergeCell ref="O15:P15"/>
    <mergeCell ref="E16:F16"/>
    <mergeCell ref="O16:P16"/>
    <mergeCell ref="E17:F17"/>
    <mergeCell ref="O17:P17"/>
    <mergeCell ref="E18:F18"/>
    <mergeCell ref="O18:P18"/>
    <mergeCell ref="E19:F19"/>
    <mergeCell ref="O19:P19"/>
    <mergeCell ref="E20:F20"/>
    <mergeCell ref="O20:P20"/>
    <mergeCell ref="E21:F21"/>
    <mergeCell ref="O21:P21"/>
    <mergeCell ref="E22:F22"/>
    <mergeCell ref="O22:P22"/>
    <mergeCell ref="E23:F23"/>
    <mergeCell ref="O23:P23"/>
    <mergeCell ref="E24:F24"/>
    <mergeCell ref="O24:P24"/>
    <mergeCell ref="E25:F25"/>
    <mergeCell ref="O25:P25"/>
    <mergeCell ref="E26:F26"/>
    <mergeCell ref="O26:P26"/>
    <mergeCell ref="E27:F27"/>
    <mergeCell ref="O27:P27"/>
    <mergeCell ref="E28:F28"/>
    <mergeCell ref="O28:P28"/>
    <mergeCell ref="E29:F29"/>
    <mergeCell ref="O29:P29"/>
    <mergeCell ref="E30:F30"/>
    <mergeCell ref="O30:P30"/>
    <mergeCell ref="E31:F31"/>
    <mergeCell ref="O31:P31"/>
    <mergeCell ref="E32:F32"/>
    <mergeCell ref="O32:P32"/>
    <mergeCell ref="E33:F33"/>
    <mergeCell ref="O33:P33"/>
    <mergeCell ref="E34:F34"/>
    <mergeCell ref="O34:P34"/>
    <mergeCell ref="E35:F35"/>
    <mergeCell ref="O35:P35"/>
    <mergeCell ref="E36:F36"/>
    <mergeCell ref="O36:P36"/>
    <mergeCell ref="E37:F37"/>
    <mergeCell ref="O37:P37"/>
    <mergeCell ref="E38:F38"/>
    <mergeCell ref="O38:P38"/>
    <mergeCell ref="E39:F39"/>
    <mergeCell ref="O39:P39"/>
    <mergeCell ref="E40:F40"/>
    <mergeCell ref="O40:P40"/>
    <mergeCell ref="E41:F41"/>
    <mergeCell ref="O41:P41"/>
    <mergeCell ref="E42:F42"/>
    <mergeCell ref="O42:P42"/>
    <mergeCell ref="E43:F43"/>
    <mergeCell ref="O43:P43"/>
    <mergeCell ref="E44:F44"/>
    <mergeCell ref="O44:P44"/>
    <mergeCell ref="E45:F45"/>
    <mergeCell ref="O45:P45"/>
    <mergeCell ref="E46:F46"/>
    <mergeCell ref="O46:P46"/>
    <mergeCell ref="E47:F47"/>
    <mergeCell ref="O47:P47"/>
    <mergeCell ref="E48:F48"/>
    <mergeCell ref="O48:P48"/>
    <mergeCell ref="E49:F49"/>
    <mergeCell ref="O49:P49"/>
    <mergeCell ref="E50:F50"/>
    <mergeCell ref="O50:P50"/>
    <mergeCell ref="E51:F51"/>
    <mergeCell ref="O51:P51"/>
    <mergeCell ref="E52:F52"/>
    <mergeCell ref="O52:P52"/>
    <mergeCell ref="E53:F53"/>
    <mergeCell ref="O53:P53"/>
    <mergeCell ref="E54:F54"/>
    <mergeCell ref="O54:P54"/>
    <mergeCell ref="E55:F55"/>
    <mergeCell ref="O55:P55"/>
    <mergeCell ref="E56:F56"/>
    <mergeCell ref="O56:P56"/>
    <mergeCell ref="E57:F57"/>
    <mergeCell ref="O57:P57"/>
    <mergeCell ref="E58:F58"/>
    <mergeCell ref="O58:P58"/>
    <mergeCell ref="E59:F59"/>
    <mergeCell ref="O59:P59"/>
    <mergeCell ref="E60:F60"/>
    <mergeCell ref="O60:P60"/>
    <mergeCell ref="E61:F61"/>
    <mergeCell ref="O61:P61"/>
    <mergeCell ref="E62:F62"/>
    <mergeCell ref="O62:P62"/>
    <mergeCell ref="E63:F63"/>
    <mergeCell ref="O63:P63"/>
    <mergeCell ref="E64:F64"/>
    <mergeCell ref="O64:P64"/>
    <mergeCell ref="E65:F65"/>
    <mergeCell ref="O65:P65"/>
    <mergeCell ref="E66:F66"/>
    <mergeCell ref="O66:P66"/>
    <mergeCell ref="E67:F67"/>
    <mergeCell ref="O67:P67"/>
    <mergeCell ref="E68:F68"/>
    <mergeCell ref="O68:P68"/>
    <mergeCell ref="E69:F69"/>
    <mergeCell ref="O69:P69"/>
    <mergeCell ref="E70:F70"/>
    <mergeCell ref="O70:P70"/>
    <mergeCell ref="E71:F71"/>
    <mergeCell ref="O71:P71"/>
    <mergeCell ref="E72:F72"/>
    <mergeCell ref="O72:P72"/>
    <mergeCell ref="E73:F73"/>
    <mergeCell ref="O73:P73"/>
    <mergeCell ref="O74:P74"/>
    <mergeCell ref="O75:P75"/>
    <mergeCell ref="O76:P76"/>
    <mergeCell ref="E77:F77"/>
    <mergeCell ref="O77:P77"/>
    <mergeCell ref="E78:F78"/>
    <mergeCell ref="O78:P78"/>
    <mergeCell ref="E79:F79"/>
    <mergeCell ref="O79:P79"/>
    <mergeCell ref="E80:F80"/>
    <mergeCell ref="O80:P80"/>
    <mergeCell ref="E81:F81"/>
    <mergeCell ref="O81:P81"/>
    <mergeCell ref="E82:F82"/>
    <mergeCell ref="O82:P82"/>
    <mergeCell ref="E83:F83"/>
    <mergeCell ref="O83:P83"/>
    <mergeCell ref="E84:F84"/>
    <mergeCell ref="O84:P84"/>
    <mergeCell ref="E85:F85"/>
    <mergeCell ref="O85:P85"/>
    <mergeCell ref="E86:F86"/>
    <mergeCell ref="O86:P86"/>
    <mergeCell ref="E87:F87"/>
    <mergeCell ref="O87:P87"/>
    <mergeCell ref="E88:F88"/>
    <mergeCell ref="O88:P88"/>
    <mergeCell ref="E89:F89"/>
    <mergeCell ref="O89:P89"/>
    <mergeCell ref="E90:F90"/>
    <mergeCell ref="O90:P90"/>
    <mergeCell ref="E91:F91"/>
    <mergeCell ref="O91:P91"/>
    <mergeCell ref="E92:F92"/>
    <mergeCell ref="O92:P92"/>
    <mergeCell ref="E93:F93"/>
    <mergeCell ref="O93:P93"/>
    <mergeCell ref="E94:F94"/>
    <mergeCell ref="O94:P94"/>
    <mergeCell ref="E95:F95"/>
    <mergeCell ref="O95:P95"/>
    <mergeCell ref="E96:F96"/>
    <mergeCell ref="O96:P96"/>
    <mergeCell ref="E97:F97"/>
    <mergeCell ref="O97:P97"/>
    <mergeCell ref="E98:F98"/>
    <mergeCell ref="O98:P98"/>
    <mergeCell ref="E99:F99"/>
    <mergeCell ref="O99:P99"/>
    <mergeCell ref="E100:F100"/>
    <mergeCell ref="O100:P100"/>
    <mergeCell ref="E101:F101"/>
    <mergeCell ref="O101:P101"/>
    <mergeCell ref="E102:F102"/>
    <mergeCell ref="O102:P102"/>
    <mergeCell ref="E103:F103"/>
    <mergeCell ref="O103:P103"/>
    <mergeCell ref="E104:F104"/>
    <mergeCell ref="O104:P104"/>
    <mergeCell ref="E105:F105"/>
    <mergeCell ref="O105:P105"/>
    <mergeCell ref="E106:F106"/>
    <mergeCell ref="O106:P106"/>
    <mergeCell ref="E107:F107"/>
    <mergeCell ref="O107:P107"/>
    <mergeCell ref="E108:F108"/>
    <mergeCell ref="O108:P108"/>
    <mergeCell ref="E109:F109"/>
    <mergeCell ref="O109:P109"/>
    <mergeCell ref="O110:P110"/>
    <mergeCell ref="O111:P111"/>
    <mergeCell ref="O112:P112"/>
    <mergeCell ref="E113:F113"/>
    <mergeCell ref="O113:P113"/>
    <mergeCell ref="E114:F114"/>
    <mergeCell ref="O114:P114"/>
    <mergeCell ref="E115:F115"/>
    <mergeCell ref="O115:P115"/>
    <mergeCell ref="E116:F116"/>
    <mergeCell ref="O116:P116"/>
    <mergeCell ref="E117:F117"/>
    <mergeCell ref="O117:P117"/>
    <mergeCell ref="E118:F118"/>
    <mergeCell ref="O118:P118"/>
    <mergeCell ref="E119:F119"/>
    <mergeCell ref="O119:P119"/>
    <mergeCell ref="E120:F120"/>
    <mergeCell ref="O120:P120"/>
    <mergeCell ref="E121:F121"/>
    <mergeCell ref="O121:P121"/>
    <mergeCell ref="E122:F122"/>
    <mergeCell ref="O122:P122"/>
    <mergeCell ref="E123:F123"/>
    <mergeCell ref="O123:P123"/>
    <mergeCell ref="E124:F124"/>
    <mergeCell ref="O124:P124"/>
    <mergeCell ref="E125:F125"/>
    <mergeCell ref="O125:P125"/>
    <mergeCell ref="E126:F126"/>
    <mergeCell ref="O126:P126"/>
    <mergeCell ref="E127:F127"/>
    <mergeCell ref="O127:P127"/>
    <mergeCell ref="E128:F128"/>
    <mergeCell ref="O128:P128"/>
    <mergeCell ref="E129:F129"/>
    <mergeCell ref="O129:P129"/>
    <mergeCell ref="E130:F130"/>
    <mergeCell ref="O130:P130"/>
    <mergeCell ref="E131:F131"/>
    <mergeCell ref="O131:P131"/>
    <mergeCell ref="E132:F132"/>
    <mergeCell ref="O132:P132"/>
    <mergeCell ref="E133:F133"/>
    <mergeCell ref="O133:P133"/>
    <mergeCell ref="E134:F134"/>
    <mergeCell ref="O134:P134"/>
    <mergeCell ref="E135:F135"/>
    <mergeCell ref="O135:P135"/>
    <mergeCell ref="E136:F136"/>
    <mergeCell ref="O136:P136"/>
    <mergeCell ref="E137:F137"/>
    <mergeCell ref="O137:P137"/>
    <mergeCell ref="E138:F138"/>
    <mergeCell ref="O138:P138"/>
    <mergeCell ref="E139:F139"/>
    <mergeCell ref="O139:P139"/>
    <mergeCell ref="O140:P140"/>
    <mergeCell ref="O141:P141"/>
    <mergeCell ref="O142:P142"/>
    <mergeCell ref="E143:F143"/>
    <mergeCell ref="O143:P143"/>
    <mergeCell ref="E144:F144"/>
    <mergeCell ref="O144:P144"/>
    <mergeCell ref="E145:F145"/>
    <mergeCell ref="O145:P145"/>
    <mergeCell ref="E146:F146"/>
    <mergeCell ref="O146:P146"/>
    <mergeCell ref="E147:F147"/>
    <mergeCell ref="O147:P147"/>
    <mergeCell ref="E148:F148"/>
    <mergeCell ref="O148:P148"/>
    <mergeCell ref="E149:F149"/>
    <mergeCell ref="O149:P149"/>
    <mergeCell ref="E150:F150"/>
    <mergeCell ref="O150:P150"/>
    <mergeCell ref="E151:F151"/>
    <mergeCell ref="O151:P151"/>
    <mergeCell ref="E152:F152"/>
    <mergeCell ref="O152:P152"/>
    <mergeCell ref="E153:F153"/>
    <mergeCell ref="O153:P153"/>
    <mergeCell ref="E154:F154"/>
    <mergeCell ref="O154:P154"/>
    <mergeCell ref="E155:F155"/>
    <mergeCell ref="O155:P155"/>
    <mergeCell ref="E156:F156"/>
    <mergeCell ref="O156:P156"/>
    <mergeCell ref="E157:F157"/>
    <mergeCell ref="O157:P157"/>
    <mergeCell ref="E158:F158"/>
    <mergeCell ref="O158:P158"/>
    <mergeCell ref="E159:F159"/>
    <mergeCell ref="O159:P159"/>
    <mergeCell ref="E160:F160"/>
    <mergeCell ref="O160:P160"/>
    <mergeCell ref="E161:F161"/>
    <mergeCell ref="O161:P161"/>
    <mergeCell ref="E162:F162"/>
    <mergeCell ref="O162:P162"/>
    <mergeCell ref="E163:F163"/>
    <mergeCell ref="O163:P163"/>
    <mergeCell ref="E164:F164"/>
    <mergeCell ref="O164:P164"/>
    <mergeCell ref="E165:F165"/>
    <mergeCell ref="O165:P165"/>
    <mergeCell ref="E166:F166"/>
    <mergeCell ref="O166:P166"/>
    <mergeCell ref="E167:F167"/>
    <mergeCell ref="O167:P167"/>
    <mergeCell ref="E168:F168"/>
    <mergeCell ref="O168:P168"/>
    <mergeCell ref="E169:F169"/>
    <mergeCell ref="O169:P169"/>
    <mergeCell ref="E170:F170"/>
    <mergeCell ref="O170:P170"/>
    <mergeCell ref="E171:F171"/>
    <mergeCell ref="O171:P171"/>
    <mergeCell ref="E172:F172"/>
    <mergeCell ref="O172:P172"/>
    <mergeCell ref="E173:F173"/>
    <mergeCell ref="O173:P173"/>
    <mergeCell ref="E174:F174"/>
    <mergeCell ref="O174:P174"/>
    <mergeCell ref="E175:F175"/>
    <mergeCell ref="O175:P175"/>
    <mergeCell ref="O176:P176"/>
    <mergeCell ref="O177:P177"/>
    <mergeCell ref="O178:P178"/>
    <mergeCell ref="E179:F179"/>
    <mergeCell ref="O179:P179"/>
    <mergeCell ref="E180:F180"/>
    <mergeCell ref="O180:P180"/>
    <mergeCell ref="E181:F181"/>
    <mergeCell ref="O181:P181"/>
    <mergeCell ref="E182:F182"/>
    <mergeCell ref="O182:P182"/>
    <mergeCell ref="E183:F183"/>
    <mergeCell ref="O183:P183"/>
    <mergeCell ref="E184:F184"/>
    <mergeCell ref="O184:P184"/>
    <mergeCell ref="E185:F185"/>
    <mergeCell ref="O185:P185"/>
    <mergeCell ref="E186:F186"/>
    <mergeCell ref="O186:P186"/>
    <mergeCell ref="E187:F187"/>
    <mergeCell ref="O187:P187"/>
    <mergeCell ref="O188:P188"/>
    <mergeCell ref="O189:P189"/>
    <mergeCell ref="O190:P190"/>
    <mergeCell ref="E191:F191"/>
    <mergeCell ref="O191:P191"/>
    <mergeCell ref="E192:F192"/>
    <mergeCell ref="O192:P192"/>
    <mergeCell ref="E193:F193"/>
    <mergeCell ref="O193:P193"/>
    <mergeCell ref="E194:F194"/>
    <mergeCell ref="O194:P194"/>
    <mergeCell ref="E195:F195"/>
    <mergeCell ref="O195:P195"/>
    <mergeCell ref="E196:F196"/>
    <mergeCell ref="O196:P196"/>
    <mergeCell ref="A197:D197"/>
    <mergeCell ref="E197:F197"/>
    <mergeCell ref="O197:P197"/>
    <mergeCell ref="F204:H204"/>
    <mergeCell ref="L204:M204"/>
    <mergeCell ref="N204:S204"/>
    <mergeCell ref="F205:H205"/>
    <mergeCell ref="L205:M205"/>
    <mergeCell ref="N205:S205"/>
    <mergeCell ref="F206:H206"/>
    <mergeCell ref="L206:M206"/>
    <mergeCell ref="N206:S206"/>
    <mergeCell ref="A207:B207"/>
    <mergeCell ref="A8:A10"/>
    <mergeCell ref="B8:B10"/>
    <mergeCell ref="C8:C10"/>
    <mergeCell ref="D8:D10"/>
    <mergeCell ref="G8:G10"/>
    <mergeCell ref="H8:H10"/>
    <mergeCell ref="I9:I10"/>
    <mergeCell ref="B204:D206"/>
    <mergeCell ref="I204:K206"/>
    <mergeCell ref="E8:F10"/>
  </mergeCells>
  <pageMargins left="0" right="0" top="0" bottom="0" header="0" footer="0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Aneksi nr.1.2</vt:lpstr>
      <vt:lpstr>Aneksi 2</vt:lpstr>
      <vt:lpstr>A,2.1</vt:lpstr>
      <vt:lpstr>Aneski 3</vt:lpstr>
      <vt:lpstr>Aneksi 4</vt:lpstr>
      <vt:lpstr>Aneksi 3.1 Polici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Perdoruesi</cp:lastModifiedBy>
  <dcterms:created xsi:type="dcterms:W3CDTF">2025-05-13T08:54:00Z</dcterms:created>
  <dcterms:modified xsi:type="dcterms:W3CDTF">2026-02-20T12:22:11Z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4F10BC4240FE49C3951B6857955FF9D6_13</vt:lpwstr>
  </property>
  <property fmtid="{D5CDD505-2E9C-101B-9397-08002B2CF9AE}" pid="3" name="KSOProductBuildVer">
    <vt:lpwstr>1033-12.2.0.23196</vt:lpwstr>
  </property>
</Properties>
</file>